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6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8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9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0715" windowHeight="9180" tabRatio="659" firstSheet="8" activeTab="10"/>
  </bookViews>
  <sheets>
    <sheet name="ankietyzacja stud po I sem" sheetId="5" r:id="rId1"/>
    <sheet name="ankietyzacja procesu dydaktyczn" sheetId="1" r:id="rId2"/>
    <sheet name="ankiet absolw program kształcen" sheetId="8" r:id="rId3"/>
    <sheet name="ankiet absolw program kszta (2" sheetId="13" r:id="rId4"/>
    <sheet name="osiągn efekty kształ" sheetId="9" r:id="rId5"/>
    <sheet name="osiągn efekty kształ (2)" sheetId="14" r:id="rId6"/>
    <sheet name=" uzyskane komp" sheetId="10" r:id="rId7"/>
    <sheet name=" uzyskane komp (2)" sheetId="16" r:id="rId8"/>
    <sheet name="infrastr, sekret" sheetId="11" r:id="rId9"/>
    <sheet name="system zapewn jakości kształ" sheetId="12" r:id="rId10"/>
    <sheet name="Ank. dla studentów I roku" sheetId="17" r:id="rId11"/>
    <sheet name="Ank. dla studentów III roku" sheetId="18" r:id="rId12"/>
    <sheet name="Arkusz1" sheetId="4" state="hidden" r:id="rId13"/>
    <sheet name="Arkusz4" sheetId="7" state="hidden" r:id="rId14"/>
    <sheet name="Lista" sheetId="3" state="hidden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7" l="1"/>
  <c r="P32" i="17"/>
  <c r="O32" i="17"/>
  <c r="N32" i="17"/>
  <c r="M32" i="17"/>
  <c r="K32" i="17"/>
  <c r="M31" i="17"/>
  <c r="P31" i="17" s="1"/>
  <c r="K31" i="17"/>
  <c r="P30" i="17"/>
  <c r="O30" i="17"/>
  <c r="N30" i="17"/>
  <c r="K30" i="17"/>
  <c r="P29" i="17"/>
  <c r="O29" i="17"/>
  <c r="N29" i="17"/>
  <c r="K29" i="17"/>
  <c r="K28" i="17"/>
  <c r="P27" i="17"/>
  <c r="O27" i="17"/>
  <c r="N27" i="17"/>
  <c r="K27" i="17"/>
  <c r="K26" i="17"/>
  <c r="K25" i="17"/>
  <c r="N31" i="17" l="1"/>
  <c r="O31" i="17"/>
  <c r="K153" i="18" l="1"/>
  <c r="K152" i="18"/>
  <c r="K135" i="18"/>
  <c r="K134" i="18"/>
  <c r="K109" i="18"/>
  <c r="K108" i="18"/>
  <c r="K107" i="18"/>
  <c r="K106" i="18"/>
  <c r="K105" i="18"/>
  <c r="K104" i="18"/>
  <c r="K103" i="18"/>
  <c r="K79" i="18"/>
  <c r="K78" i="18"/>
  <c r="K77" i="18"/>
  <c r="K76" i="18"/>
  <c r="K75" i="18"/>
  <c r="K74" i="18"/>
  <c r="K56" i="18"/>
  <c r="K55" i="18"/>
  <c r="K54" i="18"/>
  <c r="K53" i="18"/>
  <c r="K52" i="18"/>
  <c r="K49" i="18"/>
  <c r="K48" i="18"/>
  <c r="K47" i="18"/>
  <c r="K46" i="18"/>
  <c r="K45" i="18"/>
  <c r="K27" i="18"/>
  <c r="K26" i="18"/>
  <c r="K25" i="18"/>
  <c r="K24" i="18"/>
  <c r="K23" i="18"/>
  <c r="K129" i="17"/>
  <c r="K128" i="17"/>
  <c r="K111" i="17"/>
  <c r="K110" i="17"/>
  <c r="K83" i="17"/>
  <c r="K82" i="17"/>
  <c r="K81" i="17"/>
  <c r="K61" i="17"/>
  <c r="K60" i="17"/>
  <c r="K59" i="17"/>
  <c r="K58" i="17"/>
  <c r="K57" i="17"/>
  <c r="K56" i="17"/>
  <c r="K7" i="17"/>
  <c r="K6" i="17"/>
  <c r="K5" i="17"/>
  <c r="K4" i="17"/>
  <c r="M11" i="11" l="1"/>
  <c r="L11" i="11"/>
  <c r="K11" i="11"/>
  <c r="J11" i="11"/>
  <c r="L8" i="12"/>
  <c r="K8" i="12"/>
  <c r="J8" i="12"/>
  <c r="M12" i="10" l="1"/>
  <c r="L12" i="10"/>
  <c r="K12" i="10"/>
  <c r="J12" i="10"/>
  <c r="K7" i="9"/>
  <c r="L7" i="9"/>
  <c r="M7" i="9"/>
  <c r="J7" i="9"/>
  <c r="K13" i="8" l="1"/>
  <c r="L13" i="8"/>
  <c r="M13" i="8"/>
  <c r="J13" i="8"/>
</calcChain>
</file>

<file path=xl/sharedStrings.xml><?xml version="1.0" encoding="utf-8"?>
<sst xmlns="http://schemas.openxmlformats.org/spreadsheetml/2006/main" count="460" uniqueCount="161">
  <si>
    <t>TAK</t>
  </si>
  <si>
    <t>Piewszy stopień</t>
  </si>
  <si>
    <t>Drugi stopień</t>
  </si>
  <si>
    <t>Stacjonarne</t>
  </si>
  <si>
    <t>Niestracjonarne zaoczne</t>
  </si>
  <si>
    <t xml:space="preserve">Studia stacjonarne </t>
  </si>
  <si>
    <t xml:space="preserve">Studia niestacjonarne </t>
  </si>
  <si>
    <t xml:space="preserve">Studia licencjackie </t>
  </si>
  <si>
    <t>Studia magisterskie</t>
  </si>
  <si>
    <t xml:space="preserve">I </t>
  </si>
  <si>
    <t>II</t>
  </si>
  <si>
    <t>III</t>
  </si>
  <si>
    <t>IV</t>
  </si>
  <si>
    <t>V</t>
  </si>
  <si>
    <t>VI</t>
  </si>
  <si>
    <t xml:space="preserve">NIE </t>
  </si>
  <si>
    <t>Ankieta po pierwszym semestrze studiów</t>
  </si>
  <si>
    <t>Czy jest Pan/Pani zadowolony?</t>
  </si>
  <si>
    <t>Z wyboru kierunku</t>
  </si>
  <si>
    <t>Z obsługi administracyjnej</t>
  </si>
  <si>
    <t>Z poziomu prowadzonych zajęć</t>
  </si>
  <si>
    <t>Z funkcjonowania witryn internetowych Uczelni (USOS, Moodle, Microsoft Teams)</t>
  </si>
  <si>
    <t>Z ułożenia rozkładu zajęć</t>
  </si>
  <si>
    <t>Z wyboru Filii Politechniki Warszawskiej</t>
  </si>
  <si>
    <t>Skala: bardzo dobrze (5), dobrze (4), dostatecznie (3), źle (2)</t>
  </si>
  <si>
    <t>Jak oceniasz:</t>
  </si>
  <si>
    <t>1. Respektowanie przez nauczyciela akademickiego regulaminu przedmiotu?</t>
  </si>
  <si>
    <t>2. Przygotowanie nauczyciela akademickiego do realizacji przedmiotu?</t>
  </si>
  <si>
    <t>4. Tempo prowadzenia wykładów przez nauczyciela akademickiego pozwalające na przyswojenie wiedzy?</t>
  </si>
  <si>
    <t>5. Umiejętność wyjaśniania zagadnień przez nauczyciela akademickiego w sposób pozwalający na ich zrozumienie?</t>
  </si>
  <si>
    <t>6. Umiejętność zainteresowania Ciebie prezentowanym materiałem?</t>
  </si>
  <si>
    <t>7. Punktualność rozpoczynania i kończenia zajęć?</t>
  </si>
  <si>
    <t>8. Dostępność nauczyciela akademickiego dla studentów na konsultacjach?</t>
  </si>
  <si>
    <t>Skala:                         bardzo dobrze (5),    dobrze (4),       dostatecznie (3),             źle (2)</t>
  </si>
  <si>
    <t>3. Zachowanie nauczyciela akademickiego wobec Ciebie i innych studentów?</t>
  </si>
  <si>
    <t>4.Umiejętność wyjaśniania wątpliwości podczas rozwiązywania problemów i omawiania zagadnień?</t>
  </si>
  <si>
    <t>8.Wykorzystanie w pełni liczby godzin przewidzianej na przedmiot?</t>
  </si>
  <si>
    <t>7. Dostępność nauczyciela akademickiego dla studentów na konsultacjach?</t>
  </si>
  <si>
    <t>ANKIETYZACJA  PROGRAMU KSZTAŁCENIA</t>
  </si>
  <si>
    <t>1. Udział przedmiotów ogólnych w programie studiów</t>
  </si>
  <si>
    <t>2. Udział przedmiotów kierunkowych w programie</t>
  </si>
  <si>
    <t>3. Udział języków obcych w programie studiów</t>
  </si>
  <si>
    <t>4. Dostosowanie programów do potrzeb rynku</t>
  </si>
  <si>
    <t>5. Oferta praktyk zawodowych</t>
  </si>
  <si>
    <t>6. Dostępność kadry nauczającej</t>
  </si>
  <si>
    <t>7. Sumienność egzaminowania</t>
  </si>
  <si>
    <t>8. Zakres wymagań na egzaminie dyplomowym</t>
  </si>
  <si>
    <t>9. Kształtowanie postaw społecznych, systemu wartości</t>
  </si>
  <si>
    <t>Skala:                          bardzo dobrze (5),     dobrze (4),          dostatecznie (3),                 źle (2)</t>
  </si>
  <si>
    <t>OCENA OSIĄGNIĘTYCH EFEKTÓW UCZENIA</t>
  </si>
  <si>
    <t xml:space="preserve">Jak oceniasz: </t>
  </si>
  <si>
    <t>1. Poziom osiągniętych efektów z wiedzy</t>
  </si>
  <si>
    <t>3. Zakres kształtowania kompetencji społecznych</t>
  </si>
  <si>
    <t>2. Stopień rozwijanych w trakcie studiów umiejętności</t>
  </si>
  <si>
    <t>1. Wiedza ogólnoekonomiczna</t>
  </si>
  <si>
    <t>2.Wiedza kierunkowa</t>
  </si>
  <si>
    <t>3. Znajomość języków obcych</t>
  </si>
  <si>
    <t>4. Umiejętności analityczne</t>
  </si>
  <si>
    <t>5. Umiejętności wykorzystania komputera</t>
  </si>
  <si>
    <t>7. Umiejętności samokształcenia, otwartości na stały rozwój</t>
  </si>
  <si>
    <t>6. Umiejętności rozwiązywania problemów</t>
  </si>
  <si>
    <t>8. Umiejętności komunikowania się i współpracy z osobami z różnych środowisk</t>
  </si>
  <si>
    <t>OCENA INFRASTRUKTURY, PRACY SEKRETARIATU,  KÓŁ NAUKOWYCH, SAMORZĄDU</t>
  </si>
  <si>
    <t>1.Infrastruktura dydaktyczna uczelni, (sale  wykładowe, pracownia komputerowa)</t>
  </si>
  <si>
    <t>2. Infrastruktura sportowa uczelni</t>
  </si>
  <si>
    <t>3. Zasoby biblioteczne uczelni</t>
  </si>
  <si>
    <t xml:space="preserve">5. Baza socjalna (Dom studencki, stołówka) </t>
  </si>
  <si>
    <t>4. Funkcjonowanie sekretariatu studiów</t>
  </si>
  <si>
    <t>6. Koła naukowe, organizacje studenckie</t>
  </si>
  <si>
    <t>7. Możliwość realnego wpływu studentów na dydaktykę, zarządzania Filią, na system zapewnienia jakości kształcenia poprzez przedstawicieli samorządu studenckiego</t>
  </si>
  <si>
    <t xml:space="preserve">OCENA FUNKCJONOWANIA SYSTEMU ZAPEWNIENIA JAKOŚCI KSZTAŁCENIA </t>
  </si>
  <si>
    <t>1. Jak oceniasz funkcjonowanie Systemu Zapewnienia Jakości Kształcenia</t>
  </si>
  <si>
    <t>2. Jak oceniasz publiczny dostęp o informacji na temat procesu kształcenia</t>
  </si>
  <si>
    <t>3. Jak oceniasz jakość przekazywanych informacji dotyczących toku kształcenia</t>
  </si>
  <si>
    <t>4. Jak oceniasz zawartość strony internetowej Kolegium</t>
  </si>
  <si>
    <r>
      <t xml:space="preserve">Ocena sposobu prowadzenia zajęć przez nauczyciela akademickiego </t>
    </r>
    <r>
      <rPr>
        <b/>
        <u/>
        <sz val="14"/>
        <color theme="1"/>
        <rFont val="Times New Roman"/>
        <family val="1"/>
        <charset val="238"/>
      </rPr>
      <t>wykłady</t>
    </r>
  </si>
  <si>
    <t>ANKIETYZACJA PROCESU DYDAKTYCZNEGO 2020/2021  semestr zimowy</t>
  </si>
  <si>
    <r>
      <t xml:space="preserve">Ocena sposobu prowadzenia zajęć przez nauczyciela akademickiego: </t>
    </r>
    <r>
      <rPr>
        <b/>
        <u/>
        <sz val="14"/>
        <color theme="1"/>
        <rFont val="Times New Roman"/>
        <family val="1"/>
        <charset val="238"/>
      </rPr>
      <t>ćwiczenia</t>
    </r>
  </si>
  <si>
    <t>rok akademicki</t>
  </si>
  <si>
    <t>Z bazy dydaktycznej uczelni</t>
  </si>
  <si>
    <t>2020/2021</t>
  </si>
  <si>
    <t>2019/2020</t>
  </si>
  <si>
    <t>2021/2022</t>
  </si>
  <si>
    <t>2022/2023</t>
  </si>
  <si>
    <t>semestr</t>
  </si>
  <si>
    <t>zimowy</t>
  </si>
  <si>
    <t>letni</t>
  </si>
  <si>
    <t xml:space="preserve">zimowy </t>
  </si>
  <si>
    <t>Skala:   bardzo dobrze (5),     dobrze (4),          dostatecznie (3),                 źle (2)</t>
  </si>
  <si>
    <t>Skala:  bardzo dobrze (5),     dobrze (4),          dostatecznie (3),          źle (2)</t>
  </si>
  <si>
    <t xml:space="preserve">średnia </t>
  </si>
  <si>
    <t>średnia dla roku akademickiego</t>
  </si>
  <si>
    <t>Skala:  bardzo dobrze (5),  dobrze (4),   dostatecznie (3),     źle (2)</t>
  </si>
  <si>
    <t xml:space="preserve"> </t>
  </si>
  <si>
    <t>5. Umiejętność aktywizacji Ciebie i innych studentów podczas zajęć?</t>
  </si>
  <si>
    <t>6. Punktualność rozpoczynania i kończenia zajęć?</t>
  </si>
  <si>
    <t>Ocena uzyskanych kompetencji</t>
  </si>
  <si>
    <t>Ankieta dla studentów I roku - pytania:</t>
  </si>
  <si>
    <t>rok akademicki/semestr</t>
  </si>
  <si>
    <t>2022/2023 (semestr zimowy)</t>
  </si>
  <si>
    <t xml:space="preserve">1. Proszę wskazać, z jakich źródeł dowiedział/a się Pan/Pani o studiach w KNEiS w PW w Płocku?
</t>
  </si>
  <si>
    <t>Media społecznościowe</t>
  </si>
  <si>
    <t>Rodzina/znajomi</t>
  </si>
  <si>
    <t>Informacje w prasie/internecie</t>
  </si>
  <si>
    <t>Inne</t>
  </si>
  <si>
    <t xml:space="preserve">3. Proszę wskazać, czy wybrał/a/by Pan/Pani inny kierunek z obszaru nauk społecznych, jeśli byłby w ofercie Kolegium Nauk Ekonomicznych i Społecznych w Płocku?
</t>
  </si>
  <si>
    <t>NIE, preferuję kierunek EKONOMIA</t>
  </si>
  <si>
    <t>TAK, wolałbym/abym studiować na kierunku: FINANSE I RACHUNKOWOŚĆ</t>
  </si>
  <si>
    <t>TAK, wolałbym/abym studiować na kierunku: ZARZĄDZANIE</t>
  </si>
  <si>
    <t>TAK, wolałbym/abym studiować na kierunku: LOGISTYKA</t>
  </si>
  <si>
    <t>Trudno powiedzieć</t>
  </si>
  <si>
    <t>4. Czy przy wyborze kierunku miał dla Pani/a znaczenie profil studiów (ogólnoakademicki/praktyczny)?</t>
  </si>
  <si>
    <t>TAK, preferuję profil ogólnoakademicki</t>
  </si>
  <si>
    <t>TAK, preferuję profil praktyczny</t>
  </si>
  <si>
    <t>NIE ma to dla mnie znaczenia</t>
  </si>
  <si>
    <t xml:space="preserve">5. Proszę określić stopień zadowolenia z wyboru kierunku studiów w skali 1-10 (gdzie: 1 oznacza zupełny brak, a 10 – najwyższy stopień zadowolenia)
</t>
  </si>
  <si>
    <r>
      <t>6. Proszę określić stopień zadowolenia z wyboru </t>
    </r>
    <r>
      <rPr>
        <b/>
        <u/>
        <sz val="12"/>
        <color rgb="FF212121"/>
        <rFont val="Times New Roman"/>
        <family val="1"/>
        <charset val="238"/>
      </rPr>
      <t>uczelni</t>
    </r>
    <r>
      <rPr>
        <b/>
        <sz val="12"/>
        <color rgb="FF212121"/>
        <rFont val="Times New Roman"/>
        <family val="1"/>
        <charset val="238"/>
      </rPr>
      <t> w skali 1-10 </t>
    </r>
    <r>
      <rPr>
        <sz val="12"/>
        <color rgb="FF212121"/>
        <rFont val="Times New Roman"/>
        <family val="1"/>
        <charset val="238"/>
      </rPr>
      <t>(gdzie: 1 oznacza zupełny brak, a 10 – najwyższy stopień zadowolenia)</t>
    </r>
  </si>
  <si>
    <t>7. Płeć</t>
  </si>
  <si>
    <t>Kobieta</t>
  </si>
  <si>
    <t>Mężczyzna</t>
  </si>
  <si>
    <t>8. Forma studiów</t>
  </si>
  <si>
    <t>Niestacjonarne</t>
  </si>
  <si>
    <t>Ankieta dla studentów III roku - pytania:</t>
  </si>
  <si>
    <t xml:space="preserve">1.Proszę podać rok studiów
</t>
  </si>
  <si>
    <t xml:space="preserve">2.Proszę podać formę studiów
</t>
  </si>
  <si>
    <t xml:space="preserve">3. Czy po uzyskaniu tytułu licencjata zamierza Pan/i kontynuować kształcenie na studiach drugiego stopnia w KNEiS w Płocku na kierunku ekonomia?
</t>
  </si>
  <si>
    <t>Tak, na specjalności: ekonomia biznesu</t>
  </si>
  <si>
    <t>Tak, na specjalności: finanse i rachunkowość</t>
  </si>
  <si>
    <t>Tak, ale nie wiem jeszcze na jakiej specjalności</t>
  </si>
  <si>
    <t>Nie</t>
  </si>
  <si>
    <t>4. Jaka byłaby Pani/a decyzja po uzyskaniu tytułu licencjata, jeśli w ofercie programowej KNEiS w Płocku dotyczącej studiów drugiego stopnia byłby dostępny kierunek finanse i rachunkowość?</t>
  </si>
  <si>
    <t>Wybrałbym/wybrałabym kierunek finanse i rachunkowość</t>
  </si>
  <si>
    <t>Wybrałbym/wybrałabym kierunek ekonomia</t>
  </si>
  <si>
    <t>Nie wybrałbym/wybrałabym żadnego kierunku w KNEiS</t>
  </si>
  <si>
    <t>5. Proszę ocenić w skali 1-5 swoje preferencje dotyczące kierunków z obszaru nauk społecznych (gdzie: 1- bardzo niska ocena, 5 - bardzo wysoka ocena):</t>
  </si>
  <si>
    <t>Ekonomia</t>
  </si>
  <si>
    <t>Finanse i rachunkowość</t>
  </si>
  <si>
    <t>Zarządzanie</t>
  </si>
  <si>
    <t>Logistyka</t>
  </si>
  <si>
    <t xml:space="preserve">6.Jeśli nie zamierza Pan/i kontynuować kształcenia na studiach drugiego stopnia w KNEiS w Płocku, proszę podać, jakie są Pani/a dalsze plany związane z kształceniem?
</t>
  </si>
  <si>
    <t>Nie dotyczy</t>
  </si>
  <si>
    <t>Nie chcę kontynuować kształcenia na studiach drugiego stopnia w ogóle</t>
  </si>
  <si>
    <t>Chcę zrobić sobie przerwę w nauce</t>
  </si>
  <si>
    <t>Chcę kontynuować kształcenie na studiach drugiego stopnia na innej uczelni</t>
  </si>
  <si>
    <t>Trudno powiedzieć, decyzja jeszcze nie została podjęta</t>
  </si>
  <si>
    <t xml:space="preserve">7. Jeśli zamierza Pan/i kontynuować studia na innej uczelni, to proszę podać, jaka jest tego przyczyna? (Można zaznaczyć więcej niż jedną odpowiedź).
</t>
  </si>
  <si>
    <t>Zależy mi na studiowaniu na innym kierunku</t>
  </si>
  <si>
    <t>Zależy mi na studiowaniu w innym mieście</t>
  </si>
  <si>
    <t>Chcę sprawdzić, jak studiuje się na innej uczelni</t>
  </si>
  <si>
    <t>Studia w KNEiS są mało interesujące ze względu na treść programu studiów</t>
  </si>
  <si>
    <t>Atmosfera studiowania na dotychczasowym kierunku i na uczelni nie odpowiadała mi</t>
  </si>
  <si>
    <t>Prestiż/renoma uczelni</t>
  </si>
  <si>
    <t>Bliskość uczelni od domu</t>
  </si>
  <si>
    <t>Wysoki poziom nauczania</t>
  </si>
  <si>
    <t>Nie dostałam/em się na inną uczelnię</t>
  </si>
  <si>
    <t>Wybrany kierunek studiów odpowiada moim zainteresowaniom</t>
  </si>
  <si>
    <t>Ze względu na duże możliwości znalezienia pracy po ukończeniu studiów</t>
  </si>
  <si>
    <t>Skorzystałam/em z polecenia rodziców/znajomych</t>
  </si>
  <si>
    <t>Niskie koszty utrzymania się w Płocku</t>
  </si>
  <si>
    <t>Niska opłata roczna za studia (Oceniają studenci studiów niestacjonarnych)</t>
  </si>
  <si>
    <t xml:space="preserve">2. Proszę wskazać, czy wybrał/a/by Pan/Pani inny kierunek z obszaru nauk społecznych, jeśli byłby w ofercie Kolegium Nauk Ekonomicznych i Społecznych w Płocku?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</si>
</sst>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z_ł_-;\-* #,##0.00\ _z_ł_-;_-* &quot;-&quot;??\ _z_ł_-;_-@_-"/>
    <numFmt numFmtId="165" formatCode="0.0"/>
    <numFmt numFmtId="166" formatCode="0.0%"/>
    <numFmt numFmtId="167" formatCode="_-* #,##0\ _z_ł_-;\-* #,##0\ _z_ł_-;_-* &quot;-&quot;??\ _z_ł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sz val="8"/>
      <color theme="1"/>
      <name val="Times New Roman"/>
      <family val="1"/>
      <charset val="238"/>
    </font>
    <font>
      <sz val="9"/>
      <color rgb="FF000000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u/>
      <sz val="14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u/>
      <sz val="12"/>
      <color rgb="FF212121"/>
      <name val="Times New Roman"/>
      <family val="1"/>
      <charset val="238"/>
    </font>
    <font>
      <b/>
      <sz val="12"/>
      <color rgb="FF212121"/>
      <name val="Times New Roman"/>
      <family val="1"/>
      <charset val="238"/>
    </font>
    <font>
      <sz val="12"/>
      <color rgb="FF212121"/>
      <name val="Times New Roman"/>
      <family val="1"/>
      <charset val="238"/>
    </font>
    <font>
      <sz val="14"/>
      <name val="Times New Roman"/>
      <family val="1"/>
      <charset val="238"/>
    </font>
    <font>
      <sz val="14"/>
      <color theme="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E1E1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FBFB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7" fillId="0" borderId="0" xfId="0" applyFont="1" applyFill="1"/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1" fillId="0" borderId="0" xfId="0" applyFont="1"/>
    <xf numFmtId="0" fontId="1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>
      <alignment horizontal="justify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justify" vertical="center" wrapText="1"/>
    </xf>
    <xf numFmtId="2" fontId="12" fillId="0" borderId="14" xfId="0" applyNumberFormat="1" applyFont="1" applyBorder="1" applyAlignment="1">
      <alignment horizont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2" fillId="4" borderId="8" xfId="0" applyFont="1" applyFill="1" applyBorder="1" applyAlignment="1">
      <alignment horizontal="right" vertical="center" wrapText="1"/>
    </xf>
    <xf numFmtId="2" fontId="12" fillId="0" borderId="16" xfId="0" applyNumberFormat="1" applyFont="1" applyBorder="1" applyAlignment="1">
      <alignment horizontal="center"/>
    </xf>
    <xf numFmtId="0" fontId="0" fillId="0" borderId="15" xfId="0" applyBorder="1"/>
    <xf numFmtId="0" fontId="12" fillId="0" borderId="8" xfId="0" applyFont="1" applyBorder="1"/>
    <xf numFmtId="0" fontId="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9" fontId="1" fillId="0" borderId="19" xfId="2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9" fontId="1" fillId="0" borderId="23" xfId="2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9" fontId="1" fillId="0" borderId="27" xfId="2" applyFont="1" applyBorder="1" applyAlignment="1">
      <alignment horizontal="center" vertical="center"/>
    </xf>
    <xf numFmtId="9" fontId="1" fillId="0" borderId="2" xfId="2" applyFont="1" applyBorder="1" applyAlignment="1">
      <alignment horizontal="center" vertical="center"/>
    </xf>
    <xf numFmtId="2" fontId="1" fillId="0" borderId="2" xfId="1" applyNumberFormat="1" applyFont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3" xfId="0" applyFont="1" applyFill="1" applyBorder="1" applyAlignment="1" applyProtection="1">
      <alignment horizontal="left" vertical="center" wrapText="1"/>
      <protection locked="0"/>
    </xf>
    <xf numFmtId="0" fontId="16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6" fillId="0" borderId="17" xfId="0" applyFont="1" applyFill="1" applyBorder="1" applyAlignment="1" applyProtection="1">
      <alignment horizontal="left" vertical="center"/>
      <protection locked="0"/>
    </xf>
    <xf numFmtId="0" fontId="16" fillId="0" borderId="18" xfId="0" applyFont="1" applyFill="1" applyBorder="1" applyAlignment="1" applyProtection="1">
      <alignment horizontal="left" vertical="center"/>
      <protection locked="0"/>
    </xf>
    <xf numFmtId="0" fontId="16" fillId="0" borderId="19" xfId="0" applyFont="1" applyFill="1" applyBorder="1" applyAlignment="1" applyProtection="1">
      <alignment horizontal="left" vertical="center"/>
      <protection locked="0"/>
    </xf>
    <xf numFmtId="0" fontId="16" fillId="0" borderId="25" xfId="0" applyFont="1" applyFill="1" applyBorder="1" applyAlignment="1" applyProtection="1">
      <alignment horizontal="left" vertical="center"/>
      <protection locked="0"/>
    </xf>
    <xf numFmtId="0" fontId="16" fillId="0" borderId="26" xfId="0" applyFont="1" applyFill="1" applyBorder="1" applyAlignment="1" applyProtection="1">
      <alignment horizontal="left" vertical="center"/>
      <protection locked="0"/>
    </xf>
    <xf numFmtId="0" fontId="16" fillId="0" borderId="27" xfId="0" applyFont="1" applyFill="1" applyBorder="1" applyAlignment="1" applyProtection="1">
      <alignment horizontal="left" vertical="center"/>
      <protection locked="0"/>
    </xf>
    <xf numFmtId="0" fontId="0" fillId="0" borderId="0" xfId="0" applyFont="1"/>
    <xf numFmtId="0" fontId="0" fillId="0" borderId="0" xfId="0"/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9" fontId="1" fillId="0" borderId="31" xfId="2" applyFont="1" applyBorder="1" applyAlignment="1">
      <alignment horizontal="center" vertical="center"/>
    </xf>
    <xf numFmtId="0" fontId="0" fillId="0" borderId="6" xfId="0" applyBorder="1" applyAlignment="1"/>
    <xf numFmtId="0" fontId="0" fillId="0" borderId="13" xfId="0" applyBorder="1" applyAlignment="1"/>
    <xf numFmtId="9" fontId="20" fillId="0" borderId="19" xfId="2" applyFont="1" applyBorder="1" applyAlignment="1">
      <alignment horizontal="center" vertical="center"/>
    </xf>
    <xf numFmtId="0" fontId="0" fillId="0" borderId="0" xfId="0" applyAlignment="1"/>
    <xf numFmtId="0" fontId="0" fillId="0" borderId="29" xfId="0" applyBorder="1" applyAlignment="1"/>
    <xf numFmtId="9" fontId="20" fillId="0" borderId="31" xfId="2" applyFont="1" applyBorder="1" applyAlignment="1">
      <alignment horizontal="center" vertical="center"/>
    </xf>
    <xf numFmtId="9" fontId="20" fillId="0" borderId="23" xfId="2" applyFont="1" applyBorder="1" applyAlignment="1">
      <alignment horizontal="center" vertical="center"/>
    </xf>
    <xf numFmtId="0" fontId="0" fillId="0" borderId="32" xfId="0" applyBorder="1" applyAlignment="1"/>
    <xf numFmtId="0" fontId="0" fillId="0" borderId="4" xfId="0" applyBorder="1" applyAlignment="1"/>
    <xf numFmtId="9" fontId="20" fillId="0" borderId="27" xfId="2" applyFont="1" applyBorder="1" applyAlignment="1">
      <alignment horizontal="center" vertical="center"/>
    </xf>
    <xf numFmtId="0" fontId="15" fillId="0" borderId="8" xfId="0" applyFont="1" applyBorder="1"/>
    <xf numFmtId="9" fontId="21" fillId="0" borderId="19" xfId="2" applyFont="1" applyBorder="1" applyAlignment="1">
      <alignment horizontal="center" vertical="center"/>
    </xf>
    <xf numFmtId="166" fontId="0" fillId="0" borderId="33" xfId="2" applyNumberFormat="1" applyFont="1" applyBorder="1"/>
    <xf numFmtId="166" fontId="0" fillId="0" borderId="34" xfId="2" applyNumberFormat="1" applyFont="1" applyBorder="1"/>
    <xf numFmtId="166" fontId="0" fillId="0" borderId="35" xfId="2" applyNumberFormat="1" applyFont="1" applyBorder="1"/>
    <xf numFmtId="9" fontId="21" fillId="0" borderId="31" xfId="2" applyFont="1" applyBorder="1" applyAlignment="1">
      <alignment horizontal="center" vertical="center"/>
    </xf>
    <xf numFmtId="166" fontId="0" fillId="0" borderId="36" xfId="2" applyNumberFormat="1" applyFont="1" applyBorder="1"/>
    <xf numFmtId="166" fontId="0" fillId="0" borderId="37" xfId="2" applyNumberFormat="1" applyFont="1" applyBorder="1"/>
    <xf numFmtId="166" fontId="0" fillId="0" borderId="38" xfId="2" applyNumberFormat="1" applyFont="1" applyBorder="1"/>
    <xf numFmtId="9" fontId="21" fillId="0" borderId="23" xfId="2" applyFont="1" applyBorder="1" applyAlignment="1">
      <alignment horizontal="center" vertical="center"/>
    </xf>
    <xf numFmtId="9" fontId="21" fillId="0" borderId="27" xfId="2" applyFont="1" applyBorder="1" applyAlignment="1">
      <alignment horizontal="center" vertical="center"/>
    </xf>
    <xf numFmtId="166" fontId="0" fillId="0" borderId="39" xfId="2" applyNumberFormat="1" applyFont="1" applyBorder="1"/>
    <xf numFmtId="166" fontId="0" fillId="0" borderId="40" xfId="2" applyNumberFormat="1" applyFont="1" applyBorder="1"/>
    <xf numFmtId="166" fontId="0" fillId="0" borderId="41" xfId="2" applyNumberFormat="1" applyFont="1" applyBorder="1"/>
    <xf numFmtId="0" fontId="0" fillId="0" borderId="6" xfId="0" applyBorder="1"/>
    <xf numFmtId="0" fontId="0" fillId="0" borderId="13" xfId="0" applyBorder="1"/>
    <xf numFmtId="0" fontId="0" fillId="0" borderId="29" xfId="0" applyBorder="1"/>
    <xf numFmtId="0" fontId="0" fillId="0" borderId="32" xfId="0" applyBorder="1"/>
    <xf numFmtId="0" fontId="0" fillId="0" borderId="4" xfId="0" applyBorder="1"/>
    <xf numFmtId="167" fontId="0" fillId="0" borderId="6" xfId="1" applyNumberFormat="1" applyFont="1" applyBorder="1"/>
    <xf numFmtId="167" fontId="0" fillId="0" borderId="13" xfId="1" applyNumberFormat="1" applyFont="1" applyBorder="1"/>
    <xf numFmtId="167" fontId="0" fillId="0" borderId="0" xfId="1" applyNumberFormat="1" applyFont="1"/>
    <xf numFmtId="167" fontId="0" fillId="0" borderId="29" xfId="1" applyNumberFormat="1" applyFont="1" applyBorder="1"/>
    <xf numFmtId="10" fontId="0" fillId="0" borderId="0" xfId="0" applyNumberFormat="1"/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6" fillId="0" borderId="21" xfId="0" applyFont="1" applyFill="1" applyBorder="1" applyAlignment="1" applyProtection="1">
      <alignment horizontal="left" vertical="center"/>
      <protection locked="0"/>
    </xf>
    <xf numFmtId="0" fontId="16" fillId="0" borderId="22" xfId="0" applyFont="1" applyFill="1" applyBorder="1" applyAlignment="1" applyProtection="1">
      <alignment horizontal="left" vertical="center"/>
      <protection locked="0"/>
    </xf>
    <xf numFmtId="0" fontId="16" fillId="0" borderId="23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left" vertical="center"/>
      <protection locked="0"/>
    </xf>
    <xf numFmtId="0" fontId="16" fillId="0" borderId="18" xfId="0" applyFont="1" applyFill="1" applyBorder="1" applyAlignment="1" applyProtection="1">
      <alignment horizontal="left" vertical="center"/>
      <protection locked="0"/>
    </xf>
    <xf numFmtId="0" fontId="16" fillId="0" borderId="19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6" fillId="0" borderId="17" xfId="0" applyFont="1" applyFill="1" applyBorder="1" applyAlignment="1" applyProtection="1">
      <alignment vertical="center"/>
      <protection locked="0"/>
    </xf>
    <xf numFmtId="0" fontId="16" fillId="0" borderId="18" xfId="0" applyFont="1" applyFill="1" applyBorder="1" applyAlignment="1" applyProtection="1">
      <alignment vertical="center"/>
      <protection locked="0"/>
    </xf>
    <xf numFmtId="0" fontId="16" fillId="0" borderId="19" xfId="0" applyFont="1" applyFill="1" applyBorder="1" applyAlignment="1" applyProtection="1">
      <alignment vertical="center"/>
      <protection locked="0"/>
    </xf>
    <xf numFmtId="0" fontId="16" fillId="0" borderId="25" xfId="0" applyFont="1" applyFill="1" applyBorder="1" applyAlignment="1" applyProtection="1">
      <alignment horizontal="left" vertical="center"/>
      <protection locked="0"/>
    </xf>
    <xf numFmtId="0" fontId="16" fillId="0" borderId="26" xfId="0" applyFont="1" applyFill="1" applyBorder="1" applyAlignment="1" applyProtection="1">
      <alignment horizontal="left" vertical="center"/>
      <protection locked="0"/>
    </xf>
    <xf numFmtId="0" fontId="16" fillId="0" borderId="27" xfId="0" applyFont="1" applyFill="1" applyBorder="1" applyAlignment="1" applyProtection="1">
      <alignment horizontal="left" vertical="center"/>
      <protection locked="0"/>
    </xf>
    <xf numFmtId="0" fontId="0" fillId="0" borderId="0" xfId="0"/>
    <xf numFmtId="0" fontId="0" fillId="0" borderId="29" xfId="0" applyBorder="1"/>
    <xf numFmtId="0" fontId="0" fillId="0" borderId="6" xfId="0" applyBorder="1"/>
    <xf numFmtId="0" fontId="0" fillId="0" borderId="13" xfId="0" applyBorder="1"/>
    <xf numFmtId="0" fontId="0" fillId="0" borderId="32" xfId="0" applyBorder="1"/>
    <xf numFmtId="0" fontId="0" fillId="0" borderId="4" xfId="0" applyBorder="1"/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CCECFF"/>
      <color rgb="FF99CCFF"/>
      <color rgb="FFCC99FF"/>
      <color rgb="FFCCCCFF"/>
      <color rgb="FFE1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'ankiet absolw program kształcen'!$C$18:$F$18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'ankiet absolw program kształcen'!$C$19:$F$19</c:f>
              <c:numCache>
                <c:formatCode>0.00</c:formatCode>
                <c:ptCount val="4"/>
                <c:pt idx="0">
                  <c:v>4.1311111111111112</c:v>
                </c:pt>
                <c:pt idx="1">
                  <c:v>4.358888888888889</c:v>
                </c:pt>
                <c:pt idx="2">
                  <c:v>4.528888888888889</c:v>
                </c:pt>
                <c:pt idx="3">
                  <c:v>4.4377777777777778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D-4568-937B-65F8D42C9C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3401088"/>
        <c:axId val="133260992"/>
      </c:barChart>
      <c:catAx>
        <c:axId val="13340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260992"/>
        <c:crosses val="autoZero"/>
        <c:auto val="1"/>
        <c:lblAlgn val="ctr"/>
        <c:lblOffset val="100"/>
        <c:noMultiLvlLbl val="0"/>
      </c:catAx>
      <c:valAx>
        <c:axId val="13326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40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'ankiet absolw program kształcen'!$J$228:$M$228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'ankiet absolw program kształcen'!$J$229:$M$229</c:f>
              <c:numCache>
                <c:formatCode>General</c:formatCode>
                <c:ptCount val="4"/>
                <c:pt idx="0">
                  <c:v>4</c:v>
                </c:pt>
                <c:pt idx="1">
                  <c:v>4.45</c:v>
                </c:pt>
                <c:pt idx="2">
                  <c:v>4.6900000000000004</c:v>
                </c:pt>
                <c:pt idx="3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4-4808-A0E7-23E111E8C1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323712"/>
        <c:axId val="135251072"/>
      </c:barChart>
      <c:catAx>
        <c:axId val="13432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251072"/>
        <c:crosses val="autoZero"/>
        <c:auto val="1"/>
        <c:lblAlgn val="ctr"/>
        <c:lblOffset val="100"/>
        <c:noMultiLvlLbl val="0"/>
      </c:catAx>
      <c:valAx>
        <c:axId val="13525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32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'ankiet absolw program kszta (2'!$C$5</c:f>
              <c:strCache>
                <c:ptCount val="1"/>
                <c:pt idx="0">
                  <c:v>2019/2020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'ankiet absolw program kszta (2'!$B$6:$B$14</c:f>
              <c:strCache>
                <c:ptCount val="9"/>
                <c:pt idx="0">
                  <c:v>1. Udział przedmiotów ogólnych w programie studiów</c:v>
                </c:pt>
                <c:pt idx="1">
                  <c:v>2. Udział przedmiotów kierunkowych w programie</c:v>
                </c:pt>
                <c:pt idx="2">
                  <c:v>3. Udział języków obcych w programie studiów</c:v>
                </c:pt>
                <c:pt idx="3">
                  <c:v>4. Dostosowanie programów do potrzeb rynku</c:v>
                </c:pt>
                <c:pt idx="4">
                  <c:v>5. Oferta praktyk zawodowych</c:v>
                </c:pt>
                <c:pt idx="5">
                  <c:v>6. Dostępność kadry nauczającej</c:v>
                </c:pt>
                <c:pt idx="6">
                  <c:v>7. Sumienność egzaminowania</c:v>
                </c:pt>
                <c:pt idx="7">
                  <c:v>8. Zakres wymagań na egzaminie dyplomowym</c:v>
                </c:pt>
                <c:pt idx="8">
                  <c:v>9. Kształtowanie postaw społecznych, systemu wartości</c:v>
                </c:pt>
              </c:strCache>
            </c:strRef>
          </c:cat>
          <c:val>
            <c:numRef>
              <c:f>'ankiet absolw program kszta (2'!$C$6:$C$14</c:f>
              <c:numCache>
                <c:formatCode>General</c:formatCode>
                <c:ptCount val="9"/>
                <c:pt idx="0">
                  <c:v>4.21</c:v>
                </c:pt>
                <c:pt idx="1">
                  <c:v>4.1100000000000003</c:v>
                </c:pt>
                <c:pt idx="2">
                  <c:v>3.95</c:v>
                </c:pt>
                <c:pt idx="3">
                  <c:v>3.97</c:v>
                </c:pt>
                <c:pt idx="4">
                  <c:v>3.84</c:v>
                </c:pt>
                <c:pt idx="5">
                  <c:v>4.26</c:v>
                </c:pt>
                <c:pt idx="6">
                  <c:v>4.3899999999999997</c:v>
                </c:pt>
                <c:pt idx="7">
                  <c:v>4.45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5-4897-82D0-ECFBA12C0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979840"/>
        <c:axId val="135252800"/>
      </c:radarChart>
      <c:catAx>
        <c:axId val="13097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252800"/>
        <c:crosses val="autoZero"/>
        <c:auto val="1"/>
        <c:lblAlgn val="ctr"/>
        <c:lblOffset val="100"/>
        <c:noMultiLvlLbl val="0"/>
      </c:catAx>
      <c:valAx>
        <c:axId val="13525280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0979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'ankiet absolw program kszta (2'!$D$5</c:f>
              <c:strCache>
                <c:ptCount val="1"/>
                <c:pt idx="0">
                  <c:v>2020/2021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'ankiet absolw program kszta (2'!$B$6:$B$14</c:f>
              <c:strCache>
                <c:ptCount val="9"/>
                <c:pt idx="0">
                  <c:v>1. Udział przedmiotów ogólnych w programie studiów</c:v>
                </c:pt>
                <c:pt idx="1">
                  <c:v>2. Udział przedmiotów kierunkowych w programie</c:v>
                </c:pt>
                <c:pt idx="2">
                  <c:v>3. Udział języków obcych w programie studiów</c:v>
                </c:pt>
                <c:pt idx="3">
                  <c:v>4. Dostosowanie programów do potrzeb rynku</c:v>
                </c:pt>
                <c:pt idx="4">
                  <c:v>5. Oferta praktyk zawodowych</c:v>
                </c:pt>
                <c:pt idx="5">
                  <c:v>6. Dostępność kadry nauczającej</c:v>
                </c:pt>
                <c:pt idx="6">
                  <c:v>7. Sumienność egzaminowania</c:v>
                </c:pt>
                <c:pt idx="7">
                  <c:v>8. Zakres wymagań na egzaminie dyplomowym</c:v>
                </c:pt>
                <c:pt idx="8">
                  <c:v>9. Kształtowanie postaw społecznych, systemu wartości</c:v>
                </c:pt>
              </c:strCache>
            </c:strRef>
          </c:cat>
          <c:val>
            <c:numRef>
              <c:f>'ankiet absolw program kszta (2'!$D$6:$D$14</c:f>
              <c:numCache>
                <c:formatCode>General</c:formatCode>
                <c:ptCount val="9"/>
                <c:pt idx="0">
                  <c:v>4.26</c:v>
                </c:pt>
                <c:pt idx="1">
                  <c:v>4.33</c:v>
                </c:pt>
                <c:pt idx="2">
                  <c:v>4.07</c:v>
                </c:pt>
                <c:pt idx="3">
                  <c:v>4.1900000000000004</c:v>
                </c:pt>
                <c:pt idx="4">
                  <c:v>4.21</c:v>
                </c:pt>
                <c:pt idx="5">
                  <c:v>4.5199999999999996</c:v>
                </c:pt>
                <c:pt idx="6">
                  <c:v>4.5599999999999996</c:v>
                </c:pt>
                <c:pt idx="7">
                  <c:v>4.6399999999999997</c:v>
                </c:pt>
                <c:pt idx="8">
                  <c:v>4.45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C-434C-8C62-281B78348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16992"/>
        <c:axId val="135254528"/>
      </c:radarChart>
      <c:catAx>
        <c:axId val="13531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254528"/>
        <c:crosses val="autoZero"/>
        <c:auto val="1"/>
        <c:lblAlgn val="ctr"/>
        <c:lblOffset val="100"/>
        <c:noMultiLvlLbl val="0"/>
      </c:catAx>
      <c:valAx>
        <c:axId val="1352545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531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734269991429092"/>
          <c:y val="1.28259401817949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'ankiet absolw program kszta (2'!$E$5</c:f>
              <c:strCache>
                <c:ptCount val="1"/>
                <c:pt idx="0">
                  <c:v>2021/2022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'ankiet absolw program kszta (2'!$B$6:$B$14</c:f>
              <c:strCache>
                <c:ptCount val="9"/>
                <c:pt idx="0">
                  <c:v>1. Udział przedmiotów ogólnych w programie studiów</c:v>
                </c:pt>
                <c:pt idx="1">
                  <c:v>2. Udział przedmiotów kierunkowych w programie</c:v>
                </c:pt>
                <c:pt idx="2">
                  <c:v>3. Udział języków obcych w programie studiów</c:v>
                </c:pt>
                <c:pt idx="3">
                  <c:v>4. Dostosowanie programów do potrzeb rynku</c:v>
                </c:pt>
                <c:pt idx="4">
                  <c:v>5. Oferta praktyk zawodowych</c:v>
                </c:pt>
                <c:pt idx="5">
                  <c:v>6. Dostępność kadry nauczającej</c:v>
                </c:pt>
                <c:pt idx="6">
                  <c:v>7. Sumienność egzaminowania</c:v>
                </c:pt>
                <c:pt idx="7">
                  <c:v>8. Zakres wymagań na egzaminie dyplomowym</c:v>
                </c:pt>
                <c:pt idx="8">
                  <c:v>9. Kształtowanie postaw społecznych, systemu wartości</c:v>
                </c:pt>
              </c:strCache>
            </c:strRef>
          </c:cat>
          <c:val>
            <c:numRef>
              <c:f>'ankiet absolw program kszta (2'!$E$6:$E$14</c:f>
              <c:numCache>
                <c:formatCode>General</c:formatCode>
                <c:ptCount val="9"/>
                <c:pt idx="0">
                  <c:v>4.46</c:v>
                </c:pt>
                <c:pt idx="1">
                  <c:v>4.46</c:v>
                </c:pt>
                <c:pt idx="2">
                  <c:v>4.46</c:v>
                </c:pt>
                <c:pt idx="3">
                  <c:v>4.2300000000000004</c:v>
                </c:pt>
                <c:pt idx="4">
                  <c:v>4.38</c:v>
                </c:pt>
                <c:pt idx="5">
                  <c:v>4.62</c:v>
                </c:pt>
                <c:pt idx="6">
                  <c:v>4.6900000000000004</c:v>
                </c:pt>
                <c:pt idx="7">
                  <c:v>4.7699999999999996</c:v>
                </c:pt>
                <c:pt idx="8">
                  <c:v>4.6900000000000004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B-4D19-AF59-CB1D6D05F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17504"/>
        <c:axId val="135256256"/>
      </c:radarChart>
      <c:catAx>
        <c:axId val="13531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256256"/>
        <c:crosses val="autoZero"/>
        <c:auto val="1"/>
        <c:lblAlgn val="ctr"/>
        <c:lblOffset val="100"/>
        <c:noMultiLvlLbl val="0"/>
      </c:catAx>
      <c:valAx>
        <c:axId val="1352562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531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'ankiet absolw program kszta (2'!$F$5</c:f>
              <c:strCache>
                <c:ptCount val="1"/>
                <c:pt idx="0">
                  <c:v>2022/2023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'ankiet absolw program kszta (2'!$B$6:$B$14</c:f>
              <c:strCache>
                <c:ptCount val="9"/>
                <c:pt idx="0">
                  <c:v>1. Udział przedmiotów ogólnych w programie studiów</c:v>
                </c:pt>
                <c:pt idx="1">
                  <c:v>2. Udział przedmiotów kierunkowych w programie</c:v>
                </c:pt>
                <c:pt idx="2">
                  <c:v>3. Udział języków obcych w programie studiów</c:v>
                </c:pt>
                <c:pt idx="3">
                  <c:v>4. Dostosowanie programów do potrzeb rynku</c:v>
                </c:pt>
                <c:pt idx="4">
                  <c:v>5. Oferta praktyk zawodowych</c:v>
                </c:pt>
                <c:pt idx="5">
                  <c:v>6. Dostępność kadry nauczającej</c:v>
                </c:pt>
                <c:pt idx="6">
                  <c:v>7. Sumienność egzaminowania</c:v>
                </c:pt>
                <c:pt idx="7">
                  <c:v>8. Zakres wymagań na egzaminie dyplomowym</c:v>
                </c:pt>
                <c:pt idx="8">
                  <c:v>9. Kształtowanie postaw społecznych, systemu wartości</c:v>
                </c:pt>
              </c:strCache>
            </c:strRef>
          </c:cat>
          <c:val>
            <c:numRef>
              <c:f>'ankiet absolw program kszta (2'!$F$6:$F$14</c:f>
              <c:numCache>
                <c:formatCode>General</c:formatCode>
                <c:ptCount val="9"/>
                <c:pt idx="0">
                  <c:v>4.29</c:v>
                </c:pt>
                <c:pt idx="1">
                  <c:v>4.41</c:v>
                </c:pt>
                <c:pt idx="2">
                  <c:v>4.3499999999999996</c:v>
                </c:pt>
                <c:pt idx="3">
                  <c:v>4.29</c:v>
                </c:pt>
                <c:pt idx="4">
                  <c:v>4.24</c:v>
                </c:pt>
                <c:pt idx="5">
                  <c:v>4.53</c:v>
                </c:pt>
                <c:pt idx="6">
                  <c:v>4.59</c:v>
                </c:pt>
                <c:pt idx="7">
                  <c:v>4.6500000000000004</c:v>
                </c:pt>
                <c:pt idx="8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E-4D66-B088-2230784E5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18016"/>
        <c:axId val="133791744"/>
      </c:radarChart>
      <c:catAx>
        <c:axId val="13531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791744"/>
        <c:crosses val="autoZero"/>
        <c:auto val="1"/>
        <c:lblAlgn val="ctr"/>
        <c:lblOffset val="100"/>
        <c:noMultiLvlLbl val="0"/>
      </c:catAx>
      <c:valAx>
        <c:axId val="1337917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531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'osiągn efekty kształ'!$C$12:$F$12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'osiągn efekty kształ'!$C$13:$F$13</c:f>
              <c:numCache>
                <c:formatCode>0.00</c:formatCode>
                <c:ptCount val="4"/>
                <c:pt idx="0">
                  <c:v>4.1399999999999997</c:v>
                </c:pt>
                <c:pt idx="1">
                  <c:v>4.4066666666666663</c:v>
                </c:pt>
                <c:pt idx="2">
                  <c:v>4.46</c:v>
                </c:pt>
                <c:pt idx="3">
                  <c:v>4.4499999999999993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7-4D44-B298-430794CB0C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957056"/>
        <c:axId val="133793472"/>
      </c:barChart>
      <c:catAx>
        <c:axId val="13495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793472"/>
        <c:crosses val="autoZero"/>
        <c:auto val="1"/>
        <c:lblAlgn val="ctr"/>
        <c:lblOffset val="100"/>
        <c:noMultiLvlLbl val="0"/>
      </c:catAx>
      <c:valAx>
        <c:axId val="13379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95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'osiągn efekty kształ'!$J$38:$M$38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'osiągn efekty kształ'!$J$39:$M$39</c:f>
              <c:numCache>
                <c:formatCode>General</c:formatCode>
                <c:ptCount val="4"/>
                <c:pt idx="0">
                  <c:v>4.26</c:v>
                </c:pt>
                <c:pt idx="1">
                  <c:v>4.42</c:v>
                </c:pt>
                <c:pt idx="2">
                  <c:v>4.38</c:v>
                </c:pt>
                <c:pt idx="3">
                  <c:v>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6-4774-9B05-5F1CEF4A22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958592"/>
        <c:axId val="133795200"/>
      </c:barChart>
      <c:catAx>
        <c:axId val="13495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795200"/>
        <c:crosses val="autoZero"/>
        <c:auto val="1"/>
        <c:lblAlgn val="ctr"/>
        <c:lblOffset val="100"/>
        <c:noMultiLvlLbl val="0"/>
      </c:catAx>
      <c:valAx>
        <c:axId val="13379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95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'osiągn efekty kształ'!$J$62:$M$62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'osiągn efekty kształ'!$J$63:$M$63</c:f>
              <c:numCache>
                <c:formatCode>General</c:formatCode>
                <c:ptCount val="4"/>
                <c:pt idx="0">
                  <c:v>4.03</c:v>
                </c:pt>
                <c:pt idx="1">
                  <c:v>4.33</c:v>
                </c:pt>
                <c:pt idx="2">
                  <c:v>4.38</c:v>
                </c:pt>
                <c:pt idx="3">
                  <c:v>4.3499999999999996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8-479A-B432-11E93305C1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737344"/>
        <c:axId val="133796928"/>
      </c:barChart>
      <c:catAx>
        <c:axId val="13573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796928"/>
        <c:crosses val="autoZero"/>
        <c:auto val="1"/>
        <c:lblAlgn val="ctr"/>
        <c:lblOffset val="100"/>
        <c:noMultiLvlLbl val="0"/>
      </c:catAx>
      <c:valAx>
        <c:axId val="13379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737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'osiągn efekty kształ'!$J$84:$M$84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'osiągn efekty kształ'!$J$85:$M$85</c:f>
              <c:numCache>
                <c:formatCode>General</c:formatCode>
                <c:ptCount val="4"/>
                <c:pt idx="0">
                  <c:v>4.13</c:v>
                </c:pt>
                <c:pt idx="1">
                  <c:v>4.47</c:v>
                </c:pt>
                <c:pt idx="2">
                  <c:v>4.62</c:v>
                </c:pt>
                <c:pt idx="3">
                  <c:v>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A-4A62-82E7-97CBF92684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737856"/>
        <c:axId val="133798656"/>
      </c:barChart>
      <c:catAx>
        <c:axId val="13573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798656"/>
        <c:crosses val="autoZero"/>
        <c:auto val="1"/>
        <c:lblAlgn val="ctr"/>
        <c:lblOffset val="100"/>
        <c:noMultiLvlLbl val="0"/>
      </c:catAx>
      <c:valAx>
        <c:axId val="13379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73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8943191089877818"/>
          <c:y val="2.98786181139122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'osiągn efekty kształ (2)'!$B$2</c:f>
              <c:strCache>
                <c:ptCount val="1"/>
                <c:pt idx="0">
                  <c:v>2019/2020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'osiągn efekty kształ (2)'!$A$3:$A$5</c:f>
              <c:strCache>
                <c:ptCount val="3"/>
                <c:pt idx="0">
                  <c:v>1. Udział przedmiotów ogólnych w programie studiów</c:v>
                </c:pt>
                <c:pt idx="1">
                  <c:v>2. Udział przedmiotów kierunkowych w programie</c:v>
                </c:pt>
                <c:pt idx="2">
                  <c:v>3. Udział języków obcych w programie studiów</c:v>
                </c:pt>
              </c:strCache>
            </c:strRef>
          </c:cat>
          <c:val>
            <c:numRef>
              <c:f>'osiągn efekty kształ (2)'!$B$3:$B$5</c:f>
              <c:numCache>
                <c:formatCode>General</c:formatCode>
                <c:ptCount val="3"/>
                <c:pt idx="0">
                  <c:v>4.21</c:v>
                </c:pt>
                <c:pt idx="1">
                  <c:v>4.1100000000000003</c:v>
                </c:pt>
                <c:pt idx="2">
                  <c:v>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AB-4146-A1B9-7B7449908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956032"/>
        <c:axId val="136118848"/>
      </c:radarChart>
      <c:catAx>
        <c:axId val="13495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118848"/>
        <c:crosses val="autoZero"/>
        <c:auto val="1"/>
        <c:lblAlgn val="ctr"/>
        <c:lblOffset val="100"/>
        <c:noMultiLvlLbl val="0"/>
      </c:catAx>
      <c:valAx>
        <c:axId val="1361188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495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'ankiet absolw program kształcen'!$J$44:$M$44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'ankiet absolw program kształcen'!$J$45:$M$45</c:f>
              <c:numCache>
                <c:formatCode>General</c:formatCode>
                <c:ptCount val="4"/>
                <c:pt idx="0">
                  <c:v>4.21</c:v>
                </c:pt>
                <c:pt idx="1">
                  <c:v>4.26</c:v>
                </c:pt>
                <c:pt idx="2">
                  <c:v>4.46</c:v>
                </c:pt>
                <c:pt idx="3">
                  <c:v>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2-4E03-ABBD-6E83B3DD73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3402112"/>
        <c:axId val="133262720"/>
      </c:barChart>
      <c:catAx>
        <c:axId val="13340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262720"/>
        <c:crosses val="autoZero"/>
        <c:auto val="1"/>
        <c:lblAlgn val="ctr"/>
        <c:lblOffset val="100"/>
        <c:noMultiLvlLbl val="0"/>
      </c:catAx>
      <c:valAx>
        <c:axId val="13326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40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497707786526685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'osiągn efekty kształ (2)'!$C$2</c:f>
              <c:strCache>
                <c:ptCount val="1"/>
                <c:pt idx="0">
                  <c:v>2020/2021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'osiągn efekty kształ (2)'!$A$3:$A$5</c:f>
              <c:strCache>
                <c:ptCount val="3"/>
                <c:pt idx="0">
                  <c:v>1. Udział przedmiotów ogólnych w programie studiów</c:v>
                </c:pt>
                <c:pt idx="1">
                  <c:v>2. Udział przedmiotów kierunkowych w programie</c:v>
                </c:pt>
                <c:pt idx="2">
                  <c:v>3. Udział języków obcych w programie studiów</c:v>
                </c:pt>
              </c:strCache>
            </c:strRef>
          </c:cat>
          <c:val>
            <c:numRef>
              <c:f>'osiągn efekty kształ (2)'!$C$3:$C$5</c:f>
              <c:numCache>
                <c:formatCode>General</c:formatCode>
                <c:ptCount val="3"/>
                <c:pt idx="0">
                  <c:v>4.26</c:v>
                </c:pt>
                <c:pt idx="1">
                  <c:v>4.33</c:v>
                </c:pt>
                <c:pt idx="2">
                  <c:v>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F-4E3E-9FAB-120887DCE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39904"/>
        <c:axId val="136120576"/>
      </c:radarChart>
      <c:catAx>
        <c:axId val="13573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120576"/>
        <c:crosses val="autoZero"/>
        <c:auto val="1"/>
        <c:lblAlgn val="ctr"/>
        <c:lblOffset val="100"/>
        <c:noMultiLvlLbl val="0"/>
      </c:catAx>
      <c:valAx>
        <c:axId val="1361205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573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7429406618290375"/>
          <c:y val="5.0713145286505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'osiągn efekty kształ (2)'!$D$2</c:f>
              <c:strCache>
                <c:ptCount val="1"/>
                <c:pt idx="0">
                  <c:v>2021/2022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'osiągn efekty kształ (2)'!$A$3:$A$5</c:f>
              <c:strCache>
                <c:ptCount val="3"/>
                <c:pt idx="0">
                  <c:v>1. Udział przedmiotów ogólnych w programie studiów</c:v>
                </c:pt>
                <c:pt idx="1">
                  <c:v>2. Udział przedmiotów kierunkowych w programie</c:v>
                </c:pt>
                <c:pt idx="2">
                  <c:v>3. Udział języków obcych w programie studiów</c:v>
                </c:pt>
              </c:strCache>
            </c:strRef>
          </c:cat>
          <c:val>
            <c:numRef>
              <c:f>'osiągn efekty kształ (2)'!$D$3:$D$5</c:f>
              <c:numCache>
                <c:formatCode>General</c:formatCode>
                <c:ptCount val="3"/>
                <c:pt idx="0">
                  <c:v>4.46</c:v>
                </c:pt>
                <c:pt idx="1">
                  <c:v>4.46</c:v>
                </c:pt>
                <c:pt idx="2">
                  <c:v>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5-4AEB-A30E-80BC8AA9C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593984"/>
        <c:axId val="136122304"/>
      </c:radarChart>
      <c:catAx>
        <c:axId val="13559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122304"/>
        <c:crosses val="autoZero"/>
        <c:auto val="1"/>
        <c:lblAlgn val="ctr"/>
        <c:lblOffset val="100"/>
        <c:noMultiLvlLbl val="0"/>
      </c:catAx>
      <c:valAx>
        <c:axId val="1361223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559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6088188976377957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'osiągn efekty kształ (2)'!$E$2</c:f>
              <c:strCache>
                <c:ptCount val="1"/>
                <c:pt idx="0">
                  <c:v>2022/2023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'osiągn efekty kształ (2)'!$A$3:$A$5</c:f>
              <c:strCache>
                <c:ptCount val="3"/>
                <c:pt idx="0">
                  <c:v>1. Udział przedmiotów ogólnych w programie studiów</c:v>
                </c:pt>
                <c:pt idx="1">
                  <c:v>2. Udział przedmiotów kierunkowych w programie</c:v>
                </c:pt>
                <c:pt idx="2">
                  <c:v>3. Udział języków obcych w programie studiów</c:v>
                </c:pt>
              </c:strCache>
            </c:strRef>
          </c:cat>
          <c:val>
            <c:numRef>
              <c:f>'osiągn efekty kształ (2)'!$E$3:$E$5</c:f>
              <c:numCache>
                <c:formatCode>General</c:formatCode>
                <c:ptCount val="3"/>
                <c:pt idx="0">
                  <c:v>4.29</c:v>
                </c:pt>
                <c:pt idx="1">
                  <c:v>4.41</c:v>
                </c:pt>
                <c:pt idx="2">
                  <c:v>4.3499999999999996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6-4355-8820-FCB749D2C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594496"/>
        <c:axId val="136124032"/>
      </c:radarChart>
      <c:catAx>
        <c:axId val="13559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124032"/>
        <c:crosses val="autoZero"/>
        <c:auto val="1"/>
        <c:lblAlgn val="ctr"/>
        <c:lblOffset val="100"/>
        <c:noMultiLvlLbl val="0"/>
      </c:catAx>
      <c:valAx>
        <c:axId val="1361240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559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uzyskane komp'!$C$17:$F$17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 uzyskane komp'!$C$18:$F$18</c:f>
              <c:numCache>
                <c:formatCode>0.00</c:formatCode>
                <c:ptCount val="4"/>
                <c:pt idx="0">
                  <c:v>4.1262499999999998</c:v>
                </c:pt>
                <c:pt idx="1">
                  <c:v>4.38</c:v>
                </c:pt>
                <c:pt idx="2">
                  <c:v>4.5774999999999997</c:v>
                </c:pt>
                <c:pt idx="3">
                  <c:v>4.4312500000000004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0-47D2-BCFA-41DB86C1EF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595520"/>
        <c:axId val="136125760"/>
      </c:barChart>
      <c:catAx>
        <c:axId val="13559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125760"/>
        <c:crosses val="autoZero"/>
        <c:auto val="1"/>
        <c:lblAlgn val="ctr"/>
        <c:lblOffset val="100"/>
        <c:noMultiLvlLbl val="0"/>
      </c:catAx>
      <c:valAx>
        <c:axId val="13612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59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uzyskane komp'!$J$43:$M$43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 uzyskane komp'!$J$44:$M$44</c:f>
              <c:numCache>
                <c:formatCode>General</c:formatCode>
                <c:ptCount val="4"/>
                <c:pt idx="0">
                  <c:v>4.21</c:v>
                </c:pt>
                <c:pt idx="1">
                  <c:v>4.51</c:v>
                </c:pt>
                <c:pt idx="2">
                  <c:v>4.7699999999999996</c:v>
                </c:pt>
                <c:pt idx="3">
                  <c:v>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9-4CD7-8789-7BED09568C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596544"/>
        <c:axId val="13634880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 uzyskane komp'!$J$43:$M$43</c15:sqref>
                        </c15:formulaRef>
                      </c:ext>
                    </c:extLst>
                    <c:strCache>
                      <c:ptCount val="4"/>
                      <c:pt idx="0">
                        <c:v>2019/2020</c:v>
                      </c:pt>
                      <c:pt idx="1">
                        <c:v>2020/2021</c:v>
                      </c:pt>
                      <c:pt idx="2">
                        <c:v>2021/2022</c:v>
                      </c:pt>
                      <c:pt idx="3">
                        <c:v>2022/2023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 uzyskane komp'!$J$45:$M$45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5E9-4CD7-8789-7BED09568CD5}"/>
                  </c:ext>
                </c:extLst>
              </c15:ser>
            </c15:filteredBarSeries>
          </c:ext>
        </c:extLst>
      </c:barChart>
      <c:catAx>
        <c:axId val="13559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348800"/>
        <c:crosses val="autoZero"/>
        <c:auto val="1"/>
        <c:lblAlgn val="ctr"/>
        <c:lblOffset val="100"/>
        <c:noMultiLvlLbl val="0"/>
      </c:catAx>
      <c:valAx>
        <c:axId val="1363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59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uzyskane komp'!$J$67:$M$67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 uzyskane komp'!$J$68:$M$68</c:f>
              <c:numCache>
                <c:formatCode>General</c:formatCode>
                <c:ptCount val="4"/>
                <c:pt idx="0">
                  <c:v>4.1100000000000003</c:v>
                </c:pt>
                <c:pt idx="1">
                  <c:v>4.32</c:v>
                </c:pt>
                <c:pt idx="2">
                  <c:v>4.3099999999999996</c:v>
                </c:pt>
                <c:pt idx="3">
                  <c:v>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B-4C33-A0EA-115410D296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597056"/>
        <c:axId val="136350528"/>
      </c:barChart>
      <c:catAx>
        <c:axId val="13559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350528"/>
        <c:crosses val="autoZero"/>
        <c:auto val="1"/>
        <c:lblAlgn val="ctr"/>
        <c:lblOffset val="100"/>
        <c:noMultiLvlLbl val="0"/>
      </c:catAx>
      <c:valAx>
        <c:axId val="13635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59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uzyskane komp'!$J$89:$M$89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 uzyskane komp'!$J$90:$M$90</c:f>
              <c:numCache>
                <c:formatCode>General</c:formatCode>
                <c:ptCount val="4"/>
                <c:pt idx="0">
                  <c:v>3.66</c:v>
                </c:pt>
                <c:pt idx="1">
                  <c:v>3.96</c:v>
                </c:pt>
                <c:pt idx="2">
                  <c:v>4.3099999999999996</c:v>
                </c:pt>
                <c:pt idx="3">
                  <c:v>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8D-40E3-A6DE-43FA5536A3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597568"/>
        <c:axId val="136352256"/>
      </c:barChart>
      <c:catAx>
        <c:axId val="13559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352256"/>
        <c:crosses val="autoZero"/>
        <c:auto val="1"/>
        <c:lblAlgn val="ctr"/>
        <c:lblOffset val="100"/>
        <c:noMultiLvlLbl val="0"/>
      </c:catAx>
      <c:valAx>
        <c:axId val="13635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597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uzyskane komp'!$J$111:$M$111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 uzyskane komp'!$J$112:$M$112</c:f>
              <c:numCache>
                <c:formatCode>General</c:formatCode>
                <c:ptCount val="4"/>
                <c:pt idx="0">
                  <c:v>4.13</c:v>
                </c:pt>
                <c:pt idx="1">
                  <c:v>4.32</c:v>
                </c:pt>
                <c:pt idx="2">
                  <c:v>4.46</c:v>
                </c:pt>
                <c:pt idx="3">
                  <c:v>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66-4AB8-B1E2-7D497ACF33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916992"/>
        <c:axId val="136353984"/>
      </c:barChart>
      <c:catAx>
        <c:axId val="13691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353984"/>
        <c:crosses val="autoZero"/>
        <c:auto val="1"/>
        <c:lblAlgn val="ctr"/>
        <c:lblOffset val="100"/>
        <c:noMultiLvlLbl val="0"/>
      </c:catAx>
      <c:valAx>
        <c:axId val="13635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91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uzyskane komp'!$J$136:$M$136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 uzyskane komp'!$J$137:$M$137</c:f>
              <c:numCache>
                <c:formatCode>General</c:formatCode>
                <c:ptCount val="4"/>
                <c:pt idx="0">
                  <c:v>4.29</c:v>
                </c:pt>
                <c:pt idx="1">
                  <c:v>4.45</c:v>
                </c:pt>
                <c:pt idx="2">
                  <c:v>4.8499999999999996</c:v>
                </c:pt>
                <c:pt idx="3">
                  <c:v>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7-41AA-AE35-AD5FD088F7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917504"/>
        <c:axId val="136978432"/>
      </c:barChart>
      <c:catAx>
        <c:axId val="13691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978432"/>
        <c:crosses val="autoZero"/>
        <c:auto val="1"/>
        <c:lblAlgn val="ctr"/>
        <c:lblOffset val="100"/>
        <c:noMultiLvlLbl val="0"/>
      </c:catAx>
      <c:valAx>
        <c:axId val="13697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91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uzyskane komp'!$J$157:$M$157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 uzyskane komp'!$J$158:$M$158</c:f>
              <c:numCache>
                <c:formatCode>General</c:formatCode>
                <c:ptCount val="4"/>
                <c:pt idx="0">
                  <c:v>4.16</c:v>
                </c:pt>
                <c:pt idx="1">
                  <c:v>4.42</c:v>
                </c:pt>
                <c:pt idx="2">
                  <c:v>4.6900000000000004</c:v>
                </c:pt>
                <c:pt idx="3">
                  <c:v>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5-4353-B752-B99FAA631A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918016"/>
        <c:axId val="136980160"/>
      </c:barChart>
      <c:catAx>
        <c:axId val="13691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980160"/>
        <c:crosses val="autoZero"/>
        <c:auto val="1"/>
        <c:lblAlgn val="ctr"/>
        <c:lblOffset val="100"/>
        <c:noMultiLvlLbl val="0"/>
      </c:catAx>
      <c:valAx>
        <c:axId val="13698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91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'ankiet absolw program kształcen'!$J$68:$M$68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'ankiet absolw program kształcen'!$J$69:$M$69</c:f>
              <c:numCache>
                <c:formatCode>General</c:formatCode>
                <c:ptCount val="4"/>
                <c:pt idx="0">
                  <c:v>4.1100000000000003</c:v>
                </c:pt>
                <c:pt idx="1">
                  <c:v>4.33</c:v>
                </c:pt>
                <c:pt idx="2">
                  <c:v>4.46</c:v>
                </c:pt>
                <c:pt idx="3">
                  <c:v>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5-4C35-AA13-5D7B0ED9C7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320128"/>
        <c:axId val="133264448"/>
      </c:barChart>
      <c:catAx>
        <c:axId val="13432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264448"/>
        <c:crosses val="autoZero"/>
        <c:auto val="1"/>
        <c:lblAlgn val="ctr"/>
        <c:lblOffset val="100"/>
        <c:noMultiLvlLbl val="0"/>
      </c:catAx>
      <c:valAx>
        <c:axId val="13326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32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uzyskane komp'!$J$181:$M$181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 uzyskane komp'!$J$182:$M$182</c:f>
              <c:numCache>
                <c:formatCode>General</c:formatCode>
                <c:ptCount val="4"/>
                <c:pt idx="0">
                  <c:v>4.21</c:v>
                </c:pt>
                <c:pt idx="1">
                  <c:v>4.4800000000000004</c:v>
                </c:pt>
                <c:pt idx="2">
                  <c:v>4.54</c:v>
                </c:pt>
                <c:pt idx="3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B-4C01-814A-EA0B841E1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918528"/>
        <c:axId val="136981888"/>
      </c:barChart>
      <c:catAx>
        <c:axId val="13691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981888"/>
        <c:crosses val="autoZero"/>
        <c:auto val="1"/>
        <c:lblAlgn val="ctr"/>
        <c:lblOffset val="100"/>
        <c:noMultiLvlLbl val="0"/>
      </c:catAx>
      <c:valAx>
        <c:axId val="13698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918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uzyskane komp'!$J$204:$M$204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 uzyskane komp'!$J$205:$M$205</c:f>
              <c:numCache>
                <c:formatCode>General</c:formatCode>
                <c:ptCount val="4"/>
                <c:pt idx="0">
                  <c:v>4.24</c:v>
                </c:pt>
                <c:pt idx="1">
                  <c:v>4.58</c:v>
                </c:pt>
                <c:pt idx="2">
                  <c:v>4.6900000000000004</c:v>
                </c:pt>
                <c:pt idx="3">
                  <c:v>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6-49DA-9BDF-090464C070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919040"/>
        <c:axId val="136983616"/>
      </c:barChart>
      <c:catAx>
        <c:axId val="13691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983616"/>
        <c:crosses val="autoZero"/>
        <c:auto val="1"/>
        <c:lblAlgn val="ctr"/>
        <c:lblOffset val="100"/>
        <c:noMultiLvlLbl val="0"/>
      </c:catAx>
      <c:valAx>
        <c:axId val="13698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91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80069385295709627"/>
          <c:y val="5.65524644851550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 uzyskane komp (2)'!$B$2</c:f>
              <c:strCache>
                <c:ptCount val="1"/>
                <c:pt idx="0">
                  <c:v>2019/2020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 uzyskane komp (2)'!$A$3:$A$10</c:f>
              <c:strCache>
                <c:ptCount val="8"/>
                <c:pt idx="0">
                  <c:v>1. Wiedza ogólnoekonomiczna</c:v>
                </c:pt>
                <c:pt idx="1">
                  <c:v>2.Wiedza kierunkowa</c:v>
                </c:pt>
                <c:pt idx="2">
                  <c:v>3. Znajomość języków obcych</c:v>
                </c:pt>
                <c:pt idx="3">
                  <c:v>4. Umiejętności analityczne</c:v>
                </c:pt>
                <c:pt idx="4">
                  <c:v>5. Umiejętności wykorzystania komputera</c:v>
                </c:pt>
                <c:pt idx="5">
                  <c:v>6. Umiejętności rozwiązywania problemów</c:v>
                </c:pt>
                <c:pt idx="6">
                  <c:v>7. Umiejętności samokształcenia, otwartości na stały rozwój</c:v>
                </c:pt>
                <c:pt idx="7">
                  <c:v>8. Umiejętności komunikowania się i współpracy z osobami z różnych środowisk</c:v>
                </c:pt>
              </c:strCache>
            </c:strRef>
          </c:cat>
          <c:val>
            <c:numRef>
              <c:f>' uzyskane komp (2)'!$B$3:$B$10</c:f>
              <c:numCache>
                <c:formatCode>General</c:formatCode>
                <c:ptCount val="8"/>
                <c:pt idx="0">
                  <c:v>4.21</c:v>
                </c:pt>
                <c:pt idx="1">
                  <c:v>4.1100000000000003</c:v>
                </c:pt>
                <c:pt idx="2">
                  <c:v>3.66</c:v>
                </c:pt>
                <c:pt idx="3">
                  <c:v>4.13</c:v>
                </c:pt>
                <c:pt idx="4">
                  <c:v>4.29</c:v>
                </c:pt>
                <c:pt idx="5">
                  <c:v>4.16</c:v>
                </c:pt>
                <c:pt idx="6">
                  <c:v>4.21</c:v>
                </c:pt>
                <c:pt idx="7">
                  <c:v>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4-4904-9CC0-7C0CF25C1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595008"/>
        <c:axId val="136985344"/>
      </c:radarChart>
      <c:catAx>
        <c:axId val="13559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985344"/>
        <c:crosses val="autoZero"/>
        <c:auto val="1"/>
        <c:lblAlgn val="ctr"/>
        <c:lblOffset val="100"/>
        <c:noMultiLvlLbl val="0"/>
      </c:catAx>
      <c:valAx>
        <c:axId val="1369853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559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5292601582696905"/>
          <c:y val="2.47295168527438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 uzyskane komp (2)'!$C$2</c:f>
              <c:strCache>
                <c:ptCount val="1"/>
                <c:pt idx="0">
                  <c:v>2020/2021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 uzyskane komp (2)'!$A$3:$A$10</c:f>
              <c:strCache>
                <c:ptCount val="8"/>
                <c:pt idx="0">
                  <c:v>1. Wiedza ogólnoekonomiczna</c:v>
                </c:pt>
                <c:pt idx="1">
                  <c:v>2.Wiedza kierunkowa</c:v>
                </c:pt>
                <c:pt idx="2">
                  <c:v>3. Znajomość języków obcych</c:v>
                </c:pt>
                <c:pt idx="3">
                  <c:v>4. Umiejętności analityczne</c:v>
                </c:pt>
                <c:pt idx="4">
                  <c:v>5. Umiejętności wykorzystania komputera</c:v>
                </c:pt>
                <c:pt idx="5">
                  <c:v>6. Umiejętności rozwiązywania problemów</c:v>
                </c:pt>
                <c:pt idx="6">
                  <c:v>7. Umiejętności samokształcenia, otwartości na stały rozwój</c:v>
                </c:pt>
                <c:pt idx="7">
                  <c:v>8. Umiejętności komunikowania się i współpracy z osobami z różnych środowisk</c:v>
                </c:pt>
              </c:strCache>
            </c:strRef>
          </c:cat>
          <c:val>
            <c:numRef>
              <c:f>' uzyskane komp (2)'!$C$3:$C$10</c:f>
              <c:numCache>
                <c:formatCode>General</c:formatCode>
                <c:ptCount val="8"/>
                <c:pt idx="0">
                  <c:v>4.51</c:v>
                </c:pt>
                <c:pt idx="1">
                  <c:v>4.32</c:v>
                </c:pt>
                <c:pt idx="2">
                  <c:v>3.96</c:v>
                </c:pt>
                <c:pt idx="3">
                  <c:v>4.32</c:v>
                </c:pt>
                <c:pt idx="4">
                  <c:v>4.45</c:v>
                </c:pt>
                <c:pt idx="5">
                  <c:v>4.42</c:v>
                </c:pt>
                <c:pt idx="6">
                  <c:v>4.4800000000000004</c:v>
                </c:pt>
                <c:pt idx="7">
                  <c:v>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8-476A-BACD-2E9E7345C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745472"/>
        <c:axId val="136389184"/>
      </c:radarChart>
      <c:catAx>
        <c:axId val="13674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389184"/>
        <c:crosses val="autoZero"/>
        <c:auto val="1"/>
        <c:lblAlgn val="ctr"/>
        <c:lblOffset val="100"/>
        <c:noMultiLvlLbl val="0"/>
      </c:catAx>
      <c:valAx>
        <c:axId val="1363891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6745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 uzyskane komp (2)'!$D$2</c:f>
              <c:strCache>
                <c:ptCount val="1"/>
                <c:pt idx="0">
                  <c:v>2021/2022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 uzyskane komp (2)'!$A$3:$A$10</c:f>
              <c:strCache>
                <c:ptCount val="8"/>
                <c:pt idx="0">
                  <c:v>1. Wiedza ogólnoekonomiczna</c:v>
                </c:pt>
                <c:pt idx="1">
                  <c:v>2.Wiedza kierunkowa</c:v>
                </c:pt>
                <c:pt idx="2">
                  <c:v>3. Znajomość języków obcych</c:v>
                </c:pt>
                <c:pt idx="3">
                  <c:v>4. Umiejętności analityczne</c:v>
                </c:pt>
                <c:pt idx="4">
                  <c:v>5. Umiejętności wykorzystania komputera</c:v>
                </c:pt>
                <c:pt idx="5">
                  <c:v>6. Umiejętności rozwiązywania problemów</c:v>
                </c:pt>
                <c:pt idx="6">
                  <c:v>7. Umiejętności samokształcenia, otwartości na stały rozwój</c:v>
                </c:pt>
                <c:pt idx="7">
                  <c:v>8. Umiejętności komunikowania się i współpracy z osobami z różnych środowisk</c:v>
                </c:pt>
              </c:strCache>
            </c:strRef>
          </c:cat>
          <c:val>
            <c:numRef>
              <c:f>' uzyskane komp (2)'!$D$3:$D$10</c:f>
              <c:numCache>
                <c:formatCode>General</c:formatCode>
                <c:ptCount val="8"/>
                <c:pt idx="0">
                  <c:v>4.7699999999999996</c:v>
                </c:pt>
                <c:pt idx="1">
                  <c:v>4.3099999999999996</c:v>
                </c:pt>
                <c:pt idx="2">
                  <c:v>4.3099999999999996</c:v>
                </c:pt>
                <c:pt idx="3">
                  <c:v>4.46</c:v>
                </c:pt>
                <c:pt idx="4">
                  <c:v>4.8499999999999996</c:v>
                </c:pt>
                <c:pt idx="5">
                  <c:v>4.6900000000000004</c:v>
                </c:pt>
                <c:pt idx="6">
                  <c:v>4.54</c:v>
                </c:pt>
                <c:pt idx="7">
                  <c:v>4.6900000000000004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AB-4BFC-BF16-14B167448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745984"/>
        <c:axId val="136392064"/>
      </c:radarChart>
      <c:catAx>
        <c:axId val="13674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392064"/>
        <c:crosses val="autoZero"/>
        <c:auto val="1"/>
        <c:lblAlgn val="ctr"/>
        <c:lblOffset val="100"/>
        <c:noMultiLvlLbl val="0"/>
      </c:catAx>
      <c:valAx>
        <c:axId val="1363920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674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5197872737817884"/>
          <c:y val="8.34575130224387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 uzyskane komp (2)'!$E$2</c:f>
              <c:strCache>
                <c:ptCount val="1"/>
                <c:pt idx="0">
                  <c:v>2022/2023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 uzyskane komp (2)'!$A$3:$A$10</c:f>
              <c:strCache>
                <c:ptCount val="8"/>
                <c:pt idx="0">
                  <c:v>1. Wiedza ogólnoekonomiczna</c:v>
                </c:pt>
                <c:pt idx="1">
                  <c:v>2.Wiedza kierunkowa</c:v>
                </c:pt>
                <c:pt idx="2">
                  <c:v>3. Znajomość języków obcych</c:v>
                </c:pt>
                <c:pt idx="3">
                  <c:v>4. Umiejętności analityczne</c:v>
                </c:pt>
                <c:pt idx="4">
                  <c:v>5. Umiejętności wykorzystania komputera</c:v>
                </c:pt>
                <c:pt idx="5">
                  <c:v>6. Umiejętności rozwiązywania problemów</c:v>
                </c:pt>
                <c:pt idx="6">
                  <c:v>7. Umiejętności samokształcenia, otwartości na stały rozwój</c:v>
                </c:pt>
                <c:pt idx="7">
                  <c:v>8. Umiejętności komunikowania się i współpracy z osobami z różnych środowisk</c:v>
                </c:pt>
              </c:strCache>
            </c:strRef>
          </c:cat>
          <c:val>
            <c:numRef>
              <c:f>' uzyskane komp (2)'!$E$3:$E$10</c:f>
              <c:numCache>
                <c:formatCode>General</c:formatCode>
                <c:ptCount val="8"/>
                <c:pt idx="0">
                  <c:v>4.58</c:v>
                </c:pt>
                <c:pt idx="1">
                  <c:v>4.47</c:v>
                </c:pt>
                <c:pt idx="2">
                  <c:v>4.05</c:v>
                </c:pt>
                <c:pt idx="3">
                  <c:v>4.47</c:v>
                </c:pt>
                <c:pt idx="4">
                  <c:v>4.29</c:v>
                </c:pt>
                <c:pt idx="5">
                  <c:v>4.53</c:v>
                </c:pt>
                <c:pt idx="6">
                  <c:v>4.59</c:v>
                </c:pt>
                <c:pt idx="7">
                  <c:v>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8-4A07-9CFD-E3F2FE468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746496"/>
        <c:axId val="136393792"/>
      </c:radarChart>
      <c:catAx>
        <c:axId val="13674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393792"/>
        <c:crosses val="autoZero"/>
        <c:auto val="1"/>
        <c:lblAlgn val="ctr"/>
        <c:lblOffset val="100"/>
        <c:noMultiLvlLbl val="0"/>
      </c:catAx>
      <c:valAx>
        <c:axId val="1363937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6746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'infrastr, sekret'!$C$17:$F$17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'infrastr, sekret'!$C$18:$F$18</c:f>
              <c:numCache>
                <c:formatCode>0.00</c:formatCode>
                <c:ptCount val="4"/>
                <c:pt idx="0">
                  <c:v>4.0900000000000007</c:v>
                </c:pt>
                <c:pt idx="1">
                  <c:v>4.3485714285714279</c:v>
                </c:pt>
                <c:pt idx="2">
                  <c:v>4.3642857142857148</c:v>
                </c:pt>
                <c:pt idx="3">
                  <c:v>4.5214285714285714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F-489E-AB7B-322E0D465C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839168"/>
        <c:axId val="136395520"/>
      </c:barChart>
      <c:catAx>
        <c:axId val="13683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395520"/>
        <c:crosses val="autoZero"/>
        <c:auto val="1"/>
        <c:lblAlgn val="ctr"/>
        <c:lblOffset val="100"/>
        <c:noMultiLvlLbl val="0"/>
      </c:catAx>
      <c:valAx>
        <c:axId val="13639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839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'infrastr, sekret'!$J$43:$M$43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'infrastr, sekret'!$J$44:$M$44</c:f>
              <c:numCache>
                <c:formatCode>General</c:formatCode>
                <c:ptCount val="4"/>
                <c:pt idx="0">
                  <c:v>3.95</c:v>
                </c:pt>
                <c:pt idx="1">
                  <c:v>4.4400000000000004</c:v>
                </c:pt>
                <c:pt idx="2">
                  <c:v>4.2300000000000004</c:v>
                </c:pt>
                <c:pt idx="3">
                  <c:v>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E9-4D2C-8FEA-712F769583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840704"/>
        <c:axId val="136774208"/>
      </c:barChart>
      <c:catAx>
        <c:axId val="13684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774208"/>
        <c:crosses val="autoZero"/>
        <c:auto val="1"/>
        <c:lblAlgn val="ctr"/>
        <c:lblOffset val="100"/>
        <c:noMultiLvlLbl val="0"/>
      </c:catAx>
      <c:valAx>
        <c:axId val="13677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84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'infrastr, sekret'!$J$67:$M$67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'infrastr, sekret'!$J$68:$M$68</c:f>
              <c:numCache>
                <c:formatCode>General</c:formatCode>
                <c:ptCount val="4"/>
                <c:pt idx="0">
                  <c:v>4</c:v>
                </c:pt>
                <c:pt idx="1">
                  <c:v>4.1399999999999997</c:v>
                </c:pt>
                <c:pt idx="2">
                  <c:v>4.08</c:v>
                </c:pt>
                <c:pt idx="3">
                  <c:v>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8-4355-A722-37F8E89CCC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841216"/>
        <c:axId val="136775936"/>
      </c:barChart>
      <c:catAx>
        <c:axId val="13684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775936"/>
        <c:crosses val="autoZero"/>
        <c:auto val="1"/>
        <c:lblAlgn val="ctr"/>
        <c:lblOffset val="100"/>
        <c:noMultiLvlLbl val="0"/>
      </c:catAx>
      <c:valAx>
        <c:axId val="13677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84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'infrastr, sekret'!$J$89:$M$89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'infrastr, sekret'!$J$90:$M$90</c:f>
              <c:numCache>
                <c:formatCode>General</c:formatCode>
                <c:ptCount val="4"/>
                <c:pt idx="0">
                  <c:v>4.05</c:v>
                </c:pt>
                <c:pt idx="1">
                  <c:v>4.25</c:v>
                </c:pt>
                <c:pt idx="2">
                  <c:v>4.1500000000000004</c:v>
                </c:pt>
                <c:pt idx="3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FF-40BB-826B-3AE31EB916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841728"/>
        <c:axId val="136777664"/>
      </c:barChart>
      <c:catAx>
        <c:axId val="13684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777664"/>
        <c:crosses val="autoZero"/>
        <c:auto val="1"/>
        <c:lblAlgn val="ctr"/>
        <c:lblOffset val="100"/>
        <c:noMultiLvlLbl val="0"/>
      </c:catAx>
      <c:valAx>
        <c:axId val="13677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84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'ankiet absolw program kształcen'!$J$90:$M$90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'ankiet absolw program kształcen'!$J$91:$M$91</c:f>
              <c:numCache>
                <c:formatCode>General</c:formatCode>
                <c:ptCount val="4"/>
                <c:pt idx="0">
                  <c:v>3.95</c:v>
                </c:pt>
                <c:pt idx="1">
                  <c:v>4.07</c:v>
                </c:pt>
                <c:pt idx="2">
                  <c:v>4.46</c:v>
                </c:pt>
                <c:pt idx="3">
                  <c:v>4.3499999999999996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F-4D87-BE97-BE2EC8411E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320640"/>
        <c:axId val="133266176"/>
      </c:barChart>
      <c:catAx>
        <c:axId val="13432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266176"/>
        <c:crosses val="autoZero"/>
        <c:auto val="1"/>
        <c:lblAlgn val="ctr"/>
        <c:lblOffset val="100"/>
        <c:noMultiLvlLbl val="0"/>
      </c:catAx>
      <c:valAx>
        <c:axId val="13326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32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'infrastr, sekret'!$J$111:$M$111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'infrastr, sekret'!$J$112:$M$112</c:f>
              <c:numCache>
                <c:formatCode>General</c:formatCode>
                <c:ptCount val="4"/>
                <c:pt idx="0">
                  <c:v>4.29</c:v>
                </c:pt>
                <c:pt idx="1">
                  <c:v>4.63</c:v>
                </c:pt>
                <c:pt idx="2">
                  <c:v>4.8499999999999996</c:v>
                </c:pt>
                <c:pt idx="3">
                  <c:v>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3-4CE7-B874-5B20E25F7C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842752"/>
        <c:axId val="136779392"/>
      </c:barChart>
      <c:catAx>
        <c:axId val="13684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779392"/>
        <c:crosses val="autoZero"/>
        <c:auto val="1"/>
        <c:lblAlgn val="ctr"/>
        <c:lblOffset val="100"/>
        <c:noMultiLvlLbl val="0"/>
      </c:catAx>
      <c:valAx>
        <c:axId val="13677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84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'infrastr, sekret'!$J$136:$M$136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'infrastr, sekret'!$J$137:$M$137</c:f>
              <c:numCache>
                <c:formatCode>General</c:formatCode>
                <c:ptCount val="4"/>
                <c:pt idx="0">
                  <c:v>4.24</c:v>
                </c:pt>
                <c:pt idx="1">
                  <c:v>4.2699999999999996</c:v>
                </c:pt>
                <c:pt idx="2">
                  <c:v>4.62</c:v>
                </c:pt>
                <c:pt idx="3">
                  <c:v>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1-4184-8E4D-C7C5327C7E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051584"/>
        <c:axId val="136781120"/>
      </c:barChart>
      <c:catAx>
        <c:axId val="13805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781120"/>
        <c:crosses val="autoZero"/>
        <c:auto val="1"/>
        <c:lblAlgn val="ctr"/>
        <c:lblOffset val="100"/>
        <c:noMultiLvlLbl val="0"/>
      </c:catAx>
      <c:valAx>
        <c:axId val="13678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805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'infrastr, sekret'!$J$157:$M$157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'infrastr, sekret'!$J$158:$M$158</c:f>
              <c:numCache>
                <c:formatCode>General</c:formatCode>
                <c:ptCount val="4"/>
                <c:pt idx="0">
                  <c:v>4.05</c:v>
                </c:pt>
                <c:pt idx="1">
                  <c:v>4.38</c:v>
                </c:pt>
                <c:pt idx="2">
                  <c:v>4.3099999999999996</c:v>
                </c:pt>
                <c:pt idx="3">
                  <c:v>4.6500000000000004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3C-4C57-8321-6DAAFF27AA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052096"/>
        <c:axId val="138151040"/>
      </c:barChart>
      <c:catAx>
        <c:axId val="13805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8151040"/>
        <c:crosses val="autoZero"/>
        <c:auto val="1"/>
        <c:lblAlgn val="ctr"/>
        <c:lblOffset val="100"/>
        <c:noMultiLvlLbl val="0"/>
      </c:catAx>
      <c:valAx>
        <c:axId val="13815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805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'infrastr, sekret'!$J$181:$M$181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'infrastr, sekret'!$J$182:$M$182</c:f>
              <c:numCache>
                <c:formatCode>General</c:formatCode>
                <c:ptCount val="4"/>
                <c:pt idx="0">
                  <c:v>4.05</c:v>
                </c:pt>
                <c:pt idx="1">
                  <c:v>4.33</c:v>
                </c:pt>
                <c:pt idx="2">
                  <c:v>4.3099999999999996</c:v>
                </c:pt>
                <c:pt idx="3">
                  <c:v>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5-46A8-A60B-E94D703C24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052608"/>
        <c:axId val="138152768"/>
      </c:barChart>
      <c:catAx>
        <c:axId val="13805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8152768"/>
        <c:crosses val="autoZero"/>
        <c:auto val="1"/>
        <c:lblAlgn val="ctr"/>
        <c:lblOffset val="100"/>
        <c:noMultiLvlLbl val="0"/>
      </c:catAx>
      <c:valAx>
        <c:axId val="13815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805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1"/>
    </c:title>
    <c:autoTitleDeleted val="0"/>
    <c:plotArea>
      <c:layout/>
      <c:pieChart>
        <c:varyColors val="1"/>
        <c:ser>
          <c:idx val="0"/>
          <c:order val="0"/>
          <c:tx>
            <c:strRef>
              <c:f>'Ank. dla studentów I roku'!$K$3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'Ank. dla studentów I roku'!$A$4:$H$7</c:f>
              <c:strCache>
                <c:ptCount val="4"/>
                <c:pt idx="0">
                  <c:v>Media społecznościowe</c:v>
                </c:pt>
                <c:pt idx="1">
                  <c:v>Rodzina/znajomi</c:v>
                </c:pt>
                <c:pt idx="2">
                  <c:v>Informacje w prasie/internecie</c:v>
                </c:pt>
                <c:pt idx="3">
                  <c:v>Inne</c:v>
                </c:pt>
              </c:strCache>
            </c:strRef>
          </c:cat>
          <c:val>
            <c:numRef>
              <c:f>'Ank. dla studentów I roku'!$K$4:$K$7</c:f>
              <c:numCache>
                <c:formatCode>0%</c:formatCode>
                <c:ptCount val="4"/>
                <c:pt idx="0">
                  <c:v>0.18181818181818182</c:v>
                </c:pt>
                <c:pt idx="1">
                  <c:v>0.54545454545454541</c:v>
                </c:pt>
                <c:pt idx="2">
                  <c:v>9.0909090909090912E-2</c:v>
                </c:pt>
                <c:pt idx="3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4-4804-B14F-019CA9F77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76905387758649"/>
          <c:y val="7.4099866646910623E-2"/>
          <c:w val="0.28955950988879853"/>
          <c:h val="0.69913887024657251"/>
        </c:manualLayout>
      </c:layout>
      <c:overlay val="0"/>
      <c:txPr>
        <a:bodyPr/>
        <a:lstStyle/>
        <a:p>
          <a:pPr>
            <a:defRPr sz="14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1"/>
    </c:title>
    <c:autoTitleDeleted val="0"/>
    <c:plotArea>
      <c:layout/>
      <c:pieChart>
        <c:varyColors val="1"/>
        <c:ser>
          <c:idx val="0"/>
          <c:order val="0"/>
          <c:tx>
            <c:strRef>
              <c:f>'Ank. dla studentów I roku'!$K$55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'Ank. dla studentów I roku'!$A$56:$H$61</c:f>
              <c:strCache>
                <c:ptCount val="6"/>
                <c:pt idx="0">
                  <c:v>NIE, preferuję kierunek EKONOMIA</c:v>
                </c:pt>
                <c:pt idx="1">
                  <c:v>TAK, wolałbym/abym studiować na kierunku: FINANSE I RACHUNKOWOŚĆ</c:v>
                </c:pt>
                <c:pt idx="2">
                  <c:v>TAK, wolałbym/abym studiować na kierunku: ZARZĄDZANIE</c:v>
                </c:pt>
                <c:pt idx="3">
                  <c:v>TAK, wolałbym/abym studiować na kierunku: LOGISTYKA</c:v>
                </c:pt>
                <c:pt idx="4">
                  <c:v>Trudno powiedzieć</c:v>
                </c:pt>
                <c:pt idx="5">
                  <c:v>Inne</c:v>
                </c:pt>
              </c:strCache>
            </c:strRef>
          </c:cat>
          <c:val>
            <c:numRef>
              <c:f>'Ank. dla studentów I roku'!$K$56:$K$61</c:f>
              <c:numCache>
                <c:formatCode>0%</c:formatCode>
                <c:ptCount val="6"/>
                <c:pt idx="0">
                  <c:v>0.24242424242424243</c:v>
                </c:pt>
                <c:pt idx="1">
                  <c:v>0.18181818181818182</c:v>
                </c:pt>
                <c:pt idx="2">
                  <c:v>3.0303030303030304E-2</c:v>
                </c:pt>
                <c:pt idx="3">
                  <c:v>9.0909090909090912E-2</c:v>
                </c:pt>
                <c:pt idx="4">
                  <c:v>0.42424242424242425</c:v>
                </c:pt>
                <c:pt idx="5">
                  <c:v>3.0303030303030304E-2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5-4924-8EF7-357CEF053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76905387758649"/>
          <c:y val="7.4099866646910623E-2"/>
          <c:w val="0.28955950988879853"/>
          <c:h val="0.69913887024657251"/>
        </c:manualLayout>
      </c:layout>
      <c:overlay val="0"/>
      <c:txPr>
        <a:bodyPr/>
        <a:lstStyle/>
        <a:p>
          <a:pPr>
            <a:defRPr sz="14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1"/>
    </c:title>
    <c:autoTitleDeleted val="0"/>
    <c:plotArea>
      <c:layout/>
      <c:pieChart>
        <c:varyColors val="1"/>
        <c:ser>
          <c:idx val="0"/>
          <c:order val="0"/>
          <c:tx>
            <c:strRef>
              <c:f>'Ank. dla studentów I roku'!$K$80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'Ank. dla studentów I roku'!$A$81:$H$83</c:f>
              <c:strCache>
                <c:ptCount val="3"/>
                <c:pt idx="0">
                  <c:v>TAK, preferuję profil ogólnoakademicki</c:v>
                </c:pt>
                <c:pt idx="1">
                  <c:v>TAK, preferuję profil praktyczny</c:v>
                </c:pt>
                <c:pt idx="2">
                  <c:v>NIE ma to dla mnie znaczenia</c:v>
                </c:pt>
              </c:strCache>
            </c:strRef>
          </c:cat>
          <c:val>
            <c:numRef>
              <c:f>'Ank. dla studentów I roku'!$K$81:$K$83</c:f>
              <c:numCache>
                <c:formatCode>0%</c:formatCode>
                <c:ptCount val="3"/>
                <c:pt idx="0">
                  <c:v>6.0606060606060608E-2</c:v>
                </c:pt>
                <c:pt idx="1">
                  <c:v>0.33333333333333331</c:v>
                </c:pt>
                <c:pt idx="2">
                  <c:v>0.60606060606060608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8B-4C4D-B9CC-1705DDBCA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76905387758649"/>
          <c:y val="7.4099866646910623E-2"/>
          <c:w val="0.28955950988879853"/>
          <c:h val="0.69913887024657251"/>
        </c:manualLayout>
      </c:layout>
      <c:overlay val="0"/>
      <c:txPr>
        <a:bodyPr/>
        <a:lstStyle/>
        <a:p>
          <a:pPr>
            <a:defRPr sz="14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1"/>
    </c:title>
    <c:autoTitleDeleted val="0"/>
    <c:plotArea>
      <c:layout/>
      <c:pieChart>
        <c:varyColors val="1"/>
        <c:ser>
          <c:idx val="0"/>
          <c:order val="0"/>
          <c:tx>
            <c:strRef>
              <c:f>'Ank. dla studentów I roku'!$K$109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'Ank. dla studentów I roku'!$A$110:$H$111</c:f>
              <c:strCache>
                <c:ptCount val="2"/>
                <c:pt idx="0">
                  <c:v>Kobieta</c:v>
                </c:pt>
                <c:pt idx="1">
                  <c:v>Mężczyzna</c:v>
                </c:pt>
              </c:strCache>
            </c:strRef>
          </c:cat>
          <c:val>
            <c:numRef>
              <c:f>'Ank. dla studentów I roku'!$K$110:$K$111</c:f>
              <c:numCache>
                <c:formatCode>0%</c:formatCode>
                <c:ptCount val="2"/>
                <c:pt idx="0">
                  <c:v>0.5757575757575758</c:v>
                </c:pt>
                <c:pt idx="1">
                  <c:v>0.42424242424242425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F-441E-AB62-D22B4DC90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76905387758649"/>
          <c:y val="7.4099866646910623E-2"/>
          <c:w val="0.28955950988879853"/>
          <c:h val="0.69913887024657251"/>
        </c:manualLayout>
      </c:layout>
      <c:overlay val="0"/>
      <c:txPr>
        <a:bodyPr/>
        <a:lstStyle/>
        <a:p>
          <a:pPr>
            <a:defRPr sz="14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1"/>
    </c:title>
    <c:autoTitleDeleted val="0"/>
    <c:plotArea>
      <c:layout/>
      <c:pieChart>
        <c:varyColors val="1"/>
        <c:ser>
          <c:idx val="0"/>
          <c:order val="0"/>
          <c:tx>
            <c:strRef>
              <c:f>'Ank. dla studentów I roku'!$K$109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('Ank. dla studentów I roku'!$A$128:$H$129,'Ank. dla studentów I roku'!$K$128:$K$129)</c:f>
              <c:strCache>
                <c:ptCount val="4"/>
                <c:pt idx="0">
                  <c:v>Stacjonarne</c:v>
                </c:pt>
                <c:pt idx="1">
                  <c:v>Niestacjonarne</c:v>
                </c:pt>
                <c:pt idx="2">
                  <c:v>85%</c:v>
                </c:pt>
                <c:pt idx="3">
                  <c:v>15%</c:v>
                </c:pt>
              </c:strCache>
            </c:strRef>
          </c:cat>
          <c:val>
            <c:numRef>
              <c:f>'Ank. dla studentów I roku'!$K$128:$K$129</c:f>
              <c:numCache>
                <c:formatCode>0%</c:formatCode>
                <c:ptCount val="2"/>
                <c:pt idx="0">
                  <c:v>0.84848484848484851</c:v>
                </c:pt>
                <c:pt idx="1">
                  <c:v>0.15151515151515152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5-41CD-B472-D87BEB0B7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76905387758649"/>
          <c:y val="7.4099866646910623E-2"/>
          <c:w val="0.28955950988879853"/>
          <c:h val="0.69913887024657251"/>
        </c:manualLayout>
      </c:layout>
      <c:overlay val="0"/>
      <c:txPr>
        <a:bodyPr/>
        <a:lstStyle/>
        <a:p>
          <a:pPr>
            <a:defRPr sz="14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'Ank. dla studentów I roku'!$L$24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strRef>
              <c:f>'Ank. dla studentów I roku'!$K$25:$K$33</c:f>
              <c:strCache>
                <c:ptCount val="9"/>
                <c:pt idx="0">
                  <c:v>Prestiż/renoma uczelni</c:v>
                </c:pt>
                <c:pt idx="1">
                  <c:v>Bliskość uczelni od domu</c:v>
                </c:pt>
                <c:pt idx="2">
                  <c:v>Wysoki poziom nauczania</c:v>
                </c:pt>
                <c:pt idx="3">
                  <c:v>Nie dostałam/em się na inną uczelnię</c:v>
                </c:pt>
                <c:pt idx="4">
                  <c:v>Wybrany kierunek studiów odpowiada moim zainteresowaniom</c:v>
                </c:pt>
                <c:pt idx="5">
                  <c:v>Ze względu na duże możliwości znalezienia pracy po ukończeniu studiów</c:v>
                </c:pt>
                <c:pt idx="6">
                  <c:v>Skorzystałam/em z polecenia rodziców/znajomych</c:v>
                </c:pt>
                <c:pt idx="7">
                  <c:v>Niskie koszty utrzymania się w Płocku</c:v>
                </c:pt>
                <c:pt idx="8">
                  <c:v>Niska opłata roczna za studia (Oceniają studenci studiów niestacjonarnych)</c:v>
                </c:pt>
              </c:strCache>
            </c:strRef>
          </c:cat>
          <c:val>
            <c:numRef>
              <c:f>'Ank. dla studentów I roku'!$L$25:$L$33</c:f>
              <c:numCache>
                <c:formatCode>0.0%</c:formatCode>
                <c:ptCount val="9"/>
                <c:pt idx="0">
                  <c:v>0</c:v>
                </c:pt>
                <c:pt idx="1">
                  <c:v>0.27300000000000002</c:v>
                </c:pt>
                <c:pt idx="2">
                  <c:v>0</c:v>
                </c:pt>
                <c:pt idx="3">
                  <c:v>0.63600000000000001</c:v>
                </c:pt>
                <c:pt idx="4">
                  <c:v>0</c:v>
                </c:pt>
                <c:pt idx="5">
                  <c:v>9.0999999999999998E-2</c:v>
                </c:pt>
                <c:pt idx="6">
                  <c:v>0.182</c:v>
                </c:pt>
                <c:pt idx="7">
                  <c:v>9.0999999999999998E-2</c:v>
                </c:pt>
                <c:pt idx="8">
                  <c:v>0.36399999999999999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1-4A62-B7E0-80919BBC3C93}"/>
            </c:ext>
          </c:extLst>
        </c:ser>
        <c:ser>
          <c:idx val="1"/>
          <c:order val="1"/>
          <c:tx>
            <c:strRef>
              <c:f>'Ank. dla studentów I roku'!$M$24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cat>
            <c:strRef>
              <c:f>'Ank. dla studentów I roku'!$K$25:$K$33</c:f>
              <c:strCache>
                <c:ptCount val="9"/>
                <c:pt idx="0">
                  <c:v>Prestiż/renoma uczelni</c:v>
                </c:pt>
                <c:pt idx="1">
                  <c:v>Bliskość uczelni od domu</c:v>
                </c:pt>
                <c:pt idx="2">
                  <c:v>Wysoki poziom nauczania</c:v>
                </c:pt>
                <c:pt idx="3">
                  <c:v>Nie dostałam/em się na inną uczelnię</c:v>
                </c:pt>
                <c:pt idx="4">
                  <c:v>Wybrany kierunek studiów odpowiada moim zainteresowaniom</c:v>
                </c:pt>
                <c:pt idx="5">
                  <c:v>Ze względu na duże możliwości znalezienia pracy po ukończeniu studiów</c:v>
                </c:pt>
                <c:pt idx="6">
                  <c:v>Skorzystałam/em z polecenia rodziców/znajomych</c:v>
                </c:pt>
                <c:pt idx="7">
                  <c:v>Niskie koszty utrzymania się w Płocku</c:v>
                </c:pt>
                <c:pt idx="8">
                  <c:v>Niska opłata roczna za studia (Oceniają studenci studiów niestacjonarnych)</c:v>
                </c:pt>
              </c:strCache>
            </c:strRef>
          </c:cat>
          <c:val>
            <c:numRef>
              <c:f>'Ank. dla studentów I roku'!$M$25:$M$33</c:f>
              <c:numCache>
                <c:formatCode>0.0%</c:formatCode>
                <c:ptCount val="9"/>
                <c:pt idx="0">
                  <c:v>0</c:v>
                </c:pt>
                <c:pt idx="1">
                  <c:v>9.0999999999999998E-2</c:v>
                </c:pt>
                <c:pt idx="2">
                  <c:v>9.0999999999999998E-2</c:v>
                </c:pt>
                <c:pt idx="3">
                  <c:v>9.0999999999999998E-2</c:v>
                </c:pt>
                <c:pt idx="4">
                  <c:v>9.0999999999999998E-2</c:v>
                </c:pt>
                <c:pt idx="5">
                  <c:v>0</c:v>
                </c:pt>
                <c:pt idx="6">
                  <c:v>0.182</c:v>
                </c:pt>
                <c:pt idx="7">
                  <c:v>0.36399999999999999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E1-4A62-B7E0-80919BBC3C93}"/>
            </c:ext>
          </c:extLst>
        </c:ser>
        <c:ser>
          <c:idx val="2"/>
          <c:order val="2"/>
          <c:tx>
            <c:strRef>
              <c:f>'Ank. dla studentów I roku'!$N$24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cat>
            <c:strRef>
              <c:f>'Ank. dla studentów I roku'!$K$25:$K$33</c:f>
              <c:strCache>
                <c:ptCount val="9"/>
                <c:pt idx="0">
                  <c:v>Prestiż/renoma uczelni</c:v>
                </c:pt>
                <c:pt idx="1">
                  <c:v>Bliskość uczelni od domu</c:v>
                </c:pt>
                <c:pt idx="2">
                  <c:v>Wysoki poziom nauczania</c:v>
                </c:pt>
                <c:pt idx="3">
                  <c:v>Nie dostałam/em się na inną uczelnię</c:v>
                </c:pt>
                <c:pt idx="4">
                  <c:v>Wybrany kierunek studiów odpowiada moim zainteresowaniom</c:v>
                </c:pt>
                <c:pt idx="5">
                  <c:v>Ze względu na duże możliwości znalezienia pracy po ukończeniu studiów</c:v>
                </c:pt>
                <c:pt idx="6">
                  <c:v>Skorzystałam/em z polecenia rodziców/znajomych</c:v>
                </c:pt>
                <c:pt idx="7">
                  <c:v>Niskie koszty utrzymania się w Płocku</c:v>
                </c:pt>
                <c:pt idx="8">
                  <c:v>Niska opłata roczna za studia (Oceniają studenci studiów niestacjonarnych)</c:v>
                </c:pt>
              </c:strCache>
            </c:strRef>
          </c:cat>
          <c:val>
            <c:numRef>
              <c:f>'Ank. dla studentów I roku'!$N$25:$N$33</c:f>
              <c:numCache>
                <c:formatCode>0.0%</c:formatCode>
                <c:ptCount val="9"/>
                <c:pt idx="0">
                  <c:v>0.36399999999999999</c:v>
                </c:pt>
                <c:pt idx="1">
                  <c:v>0</c:v>
                </c:pt>
                <c:pt idx="2">
                  <c:v>0.27300000000000002</c:v>
                </c:pt>
                <c:pt idx="3">
                  <c:v>9.0999999999999998E-2</c:v>
                </c:pt>
                <c:pt idx="4">
                  <c:v>0.27300000000000002</c:v>
                </c:pt>
                <c:pt idx="5">
                  <c:v>0.54500000000000004</c:v>
                </c:pt>
                <c:pt idx="6">
                  <c:v>0.36399999999999999</c:v>
                </c:pt>
                <c:pt idx="7">
                  <c:v>0.36399999999999999</c:v>
                </c:pt>
                <c:pt idx="8">
                  <c:v>0.54500000000000004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E1-4A62-B7E0-80919BBC3C93}"/>
            </c:ext>
          </c:extLst>
        </c:ser>
        <c:ser>
          <c:idx val="3"/>
          <c:order val="3"/>
          <c:tx>
            <c:strRef>
              <c:f>'Ank. dla studentów I roku'!$O$24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cat>
            <c:strRef>
              <c:f>'Ank. dla studentów I roku'!$K$25:$K$33</c:f>
              <c:strCache>
                <c:ptCount val="9"/>
                <c:pt idx="0">
                  <c:v>Prestiż/renoma uczelni</c:v>
                </c:pt>
                <c:pt idx="1">
                  <c:v>Bliskość uczelni od domu</c:v>
                </c:pt>
                <c:pt idx="2">
                  <c:v>Wysoki poziom nauczania</c:v>
                </c:pt>
                <c:pt idx="3">
                  <c:v>Nie dostałam/em się na inną uczelnię</c:v>
                </c:pt>
                <c:pt idx="4">
                  <c:v>Wybrany kierunek studiów odpowiada moim zainteresowaniom</c:v>
                </c:pt>
                <c:pt idx="5">
                  <c:v>Ze względu na duże możliwości znalezienia pracy po ukończeniu studiów</c:v>
                </c:pt>
                <c:pt idx="6">
                  <c:v>Skorzystałam/em z polecenia rodziców/znajomych</c:v>
                </c:pt>
                <c:pt idx="7">
                  <c:v>Niskie koszty utrzymania się w Płocku</c:v>
                </c:pt>
                <c:pt idx="8">
                  <c:v>Niska opłata roczna za studia (Oceniają studenci studiów niestacjonarnych)</c:v>
                </c:pt>
              </c:strCache>
            </c:strRef>
          </c:cat>
          <c:val>
            <c:numRef>
              <c:f>'Ank. dla studentów I roku'!$O$25:$O$33</c:f>
              <c:numCache>
                <c:formatCode>0.0%</c:formatCode>
                <c:ptCount val="9"/>
                <c:pt idx="0">
                  <c:v>0.36399999999999999</c:v>
                </c:pt>
                <c:pt idx="1">
                  <c:v>0</c:v>
                </c:pt>
                <c:pt idx="2">
                  <c:v>0.36399999999999999</c:v>
                </c:pt>
                <c:pt idx="3">
                  <c:v>0</c:v>
                </c:pt>
                <c:pt idx="4">
                  <c:v>0.45499999999999996</c:v>
                </c:pt>
                <c:pt idx="5">
                  <c:v>0.182</c:v>
                </c:pt>
                <c:pt idx="6">
                  <c:v>0.182</c:v>
                </c:pt>
                <c:pt idx="7">
                  <c:v>9.0999999999999998E-2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E1-4A62-B7E0-80919BBC3C93}"/>
            </c:ext>
          </c:extLst>
        </c:ser>
        <c:ser>
          <c:idx val="4"/>
          <c:order val="4"/>
          <c:tx>
            <c:strRef>
              <c:f>'Ank. dla studentów I roku'!$P$24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cat>
            <c:strRef>
              <c:f>'Ank. dla studentów I roku'!$K$25:$K$33</c:f>
              <c:strCache>
                <c:ptCount val="9"/>
                <c:pt idx="0">
                  <c:v>Prestiż/renoma uczelni</c:v>
                </c:pt>
                <c:pt idx="1">
                  <c:v>Bliskość uczelni od domu</c:v>
                </c:pt>
                <c:pt idx="2">
                  <c:v>Wysoki poziom nauczania</c:v>
                </c:pt>
                <c:pt idx="3">
                  <c:v>Nie dostałam/em się na inną uczelnię</c:v>
                </c:pt>
                <c:pt idx="4">
                  <c:v>Wybrany kierunek studiów odpowiada moim zainteresowaniom</c:v>
                </c:pt>
                <c:pt idx="5">
                  <c:v>Ze względu na duże możliwości znalezienia pracy po ukończeniu studiów</c:v>
                </c:pt>
                <c:pt idx="6">
                  <c:v>Skorzystałam/em z polecenia rodziców/znajomych</c:v>
                </c:pt>
                <c:pt idx="7">
                  <c:v>Niskie koszty utrzymania się w Płocku</c:v>
                </c:pt>
                <c:pt idx="8">
                  <c:v>Niska opłata roczna za studia (Oceniają studenci studiów niestacjonarnych)</c:v>
                </c:pt>
              </c:strCache>
            </c:strRef>
          </c:cat>
          <c:val>
            <c:numRef>
              <c:f>'Ank. dla studentów I roku'!$P$25:$P$33</c:f>
              <c:numCache>
                <c:formatCode>0.0%</c:formatCode>
                <c:ptCount val="9"/>
                <c:pt idx="0">
                  <c:v>0.27300000000000002</c:v>
                </c:pt>
                <c:pt idx="1">
                  <c:v>0.63600000000000001</c:v>
                </c:pt>
                <c:pt idx="2">
                  <c:v>0.27300000000000002</c:v>
                </c:pt>
                <c:pt idx="3">
                  <c:v>0.182</c:v>
                </c:pt>
                <c:pt idx="4">
                  <c:v>0.182</c:v>
                </c:pt>
                <c:pt idx="5">
                  <c:v>0.182</c:v>
                </c:pt>
                <c:pt idx="6">
                  <c:v>9.0999999999999998E-2</c:v>
                </c:pt>
                <c:pt idx="7">
                  <c:v>9.0999999999999998E-2</c:v>
                </c:pt>
                <c:pt idx="8">
                  <c:v>9.0999999999999998E-2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E1-4A62-B7E0-80919BBC3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04256"/>
        <c:axId val="130694464"/>
      </c:barChart>
      <c:catAx>
        <c:axId val="39904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30694464"/>
        <c:crosses val="autoZero"/>
        <c:auto val="1"/>
        <c:lblAlgn val="ctr"/>
        <c:lblOffset val="100"/>
        <c:noMultiLvlLbl val="0"/>
      </c:catAx>
      <c:valAx>
        <c:axId val="130694464"/>
        <c:scaling>
          <c:orientation val="minMax"/>
          <c:max val="1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crossAx val="39904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'ankiet absolw program kształcen'!$J$112:$M$112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'ankiet absolw program kształcen'!$J$113:$M$113</c:f>
              <c:numCache>
                <c:formatCode>General</c:formatCode>
                <c:ptCount val="4"/>
                <c:pt idx="0">
                  <c:v>3.97</c:v>
                </c:pt>
                <c:pt idx="1">
                  <c:v>4.1900000000000004</c:v>
                </c:pt>
                <c:pt idx="2">
                  <c:v>4.2300000000000004</c:v>
                </c:pt>
                <c:pt idx="3">
                  <c:v>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4-4C26-ACB5-BD247EAE22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321152"/>
        <c:axId val="134693440"/>
      </c:barChart>
      <c:catAx>
        <c:axId val="13432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693440"/>
        <c:crosses val="autoZero"/>
        <c:auto val="1"/>
        <c:lblAlgn val="ctr"/>
        <c:lblOffset val="100"/>
        <c:noMultiLvlLbl val="0"/>
      </c:catAx>
      <c:valAx>
        <c:axId val="13469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32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'Ank. dla studentów III roku'!$A$6:$H$7</c:f>
              <c:strCache>
                <c:ptCount val="2"/>
                <c:pt idx="0">
                  <c:v>Stacjonarne</c:v>
                </c:pt>
                <c:pt idx="1">
                  <c:v>Niestacjonarne</c:v>
                </c:pt>
              </c:strCache>
            </c:strRef>
          </c:cat>
          <c:val>
            <c:numRef>
              <c:f>'Ank. dla studentów III roku'!$K$6:$K$7</c:f>
              <c:numCache>
                <c:formatCode>0%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7-48D1-9245-7677F7166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1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'Ank. dla studentów III roku'!$A$23:$H$27</c:f>
              <c:strCache>
                <c:ptCount val="5"/>
                <c:pt idx="0">
                  <c:v>Tak, na specjalności: ekonomia biznesu</c:v>
                </c:pt>
                <c:pt idx="1">
                  <c:v>Tak, na specjalności: finanse i rachunkowość</c:v>
                </c:pt>
                <c:pt idx="2">
                  <c:v>Tak, ale nie wiem jeszcze na jakiej specjalności</c:v>
                </c:pt>
                <c:pt idx="3">
                  <c:v>Nie</c:v>
                </c:pt>
                <c:pt idx="4">
                  <c:v>Trudno powiedzieć</c:v>
                </c:pt>
              </c:strCache>
            </c:strRef>
          </c:cat>
          <c:val>
            <c:numRef>
              <c:f>'Ank. dla studentów III roku'!$K$23:$K$27</c:f>
              <c:numCache>
                <c:formatCode>0%</c:formatCode>
                <c:ptCount val="5"/>
                <c:pt idx="0">
                  <c:v>7.1428571428571425E-2</c:v>
                </c:pt>
                <c:pt idx="1">
                  <c:v>0.25</c:v>
                </c:pt>
                <c:pt idx="2">
                  <c:v>7.1428571428571425E-2</c:v>
                </c:pt>
                <c:pt idx="3">
                  <c:v>0.25</c:v>
                </c:pt>
                <c:pt idx="4">
                  <c:v>0.35714285714285715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6-41A2-A84F-A491F4AA0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1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'Ank. dla studentów III roku'!$L$51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strRef>
              <c:f>'Ank. dla studentów III roku'!$K$52:$K$56</c:f>
              <c:strCache>
                <c:ptCount val="5"/>
                <c:pt idx="0">
                  <c:v>Ekonomia</c:v>
                </c:pt>
                <c:pt idx="1">
                  <c:v>Finanse i rachunkowość</c:v>
                </c:pt>
                <c:pt idx="2">
                  <c:v>Zarządzanie</c:v>
                </c:pt>
                <c:pt idx="3">
                  <c:v>Logistyka</c:v>
                </c:pt>
                <c:pt idx="4">
                  <c:v>Inne</c:v>
                </c:pt>
              </c:strCache>
            </c:strRef>
          </c:cat>
          <c:val>
            <c:numRef>
              <c:f>'Ank. dla studentów III roku'!$L$52:$L$56</c:f>
              <c:numCache>
                <c:formatCode>0.0%</c:formatCode>
                <c:ptCount val="5"/>
                <c:pt idx="0">
                  <c:v>0.17899999999999999</c:v>
                </c:pt>
                <c:pt idx="1">
                  <c:v>0.14799999999999999</c:v>
                </c:pt>
                <c:pt idx="2">
                  <c:v>0.111</c:v>
                </c:pt>
                <c:pt idx="3">
                  <c:v>0.14799999999999999</c:v>
                </c:pt>
                <c:pt idx="4">
                  <c:v>0.38900000000000001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0D-4B44-AD8E-F0D634524114}"/>
            </c:ext>
          </c:extLst>
        </c:ser>
        <c:ser>
          <c:idx val="1"/>
          <c:order val="1"/>
          <c:tx>
            <c:strRef>
              <c:f>'Ank. dla studentów III roku'!$M$51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cat>
            <c:strRef>
              <c:f>'Ank. dla studentów III roku'!$K$52:$K$56</c:f>
              <c:strCache>
                <c:ptCount val="5"/>
                <c:pt idx="0">
                  <c:v>Ekonomia</c:v>
                </c:pt>
                <c:pt idx="1">
                  <c:v>Finanse i rachunkowość</c:v>
                </c:pt>
                <c:pt idx="2">
                  <c:v>Zarządzanie</c:v>
                </c:pt>
                <c:pt idx="3">
                  <c:v>Logistyka</c:v>
                </c:pt>
                <c:pt idx="4">
                  <c:v>Inne</c:v>
                </c:pt>
              </c:strCache>
            </c:strRef>
          </c:cat>
          <c:val>
            <c:numRef>
              <c:f>'Ank. dla studentów III roku'!$M$52:$M$56</c:f>
              <c:numCache>
                <c:formatCode>0.0%</c:formatCode>
                <c:ptCount val="5"/>
                <c:pt idx="0">
                  <c:v>0</c:v>
                </c:pt>
                <c:pt idx="1">
                  <c:v>7.3999999999999996E-2</c:v>
                </c:pt>
                <c:pt idx="2">
                  <c:v>0</c:v>
                </c:pt>
                <c:pt idx="3">
                  <c:v>0.222</c:v>
                </c:pt>
                <c:pt idx="4">
                  <c:v>0.111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0D-4B44-AD8E-F0D634524114}"/>
            </c:ext>
          </c:extLst>
        </c:ser>
        <c:ser>
          <c:idx val="2"/>
          <c:order val="2"/>
          <c:tx>
            <c:strRef>
              <c:f>'Ank. dla studentów III roku'!$N$51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cat>
            <c:strRef>
              <c:f>'Ank. dla studentów III roku'!$K$52:$K$56</c:f>
              <c:strCache>
                <c:ptCount val="5"/>
                <c:pt idx="0">
                  <c:v>Ekonomia</c:v>
                </c:pt>
                <c:pt idx="1">
                  <c:v>Finanse i rachunkowość</c:v>
                </c:pt>
                <c:pt idx="2">
                  <c:v>Zarządzanie</c:v>
                </c:pt>
                <c:pt idx="3">
                  <c:v>Logistyka</c:v>
                </c:pt>
                <c:pt idx="4">
                  <c:v>Inne</c:v>
                </c:pt>
              </c:strCache>
            </c:strRef>
          </c:cat>
          <c:val>
            <c:numRef>
              <c:f>'Ank. dla studentów III roku'!$N$52:$N$56</c:f>
              <c:numCache>
                <c:formatCode>0.0%</c:formatCode>
                <c:ptCount val="5"/>
                <c:pt idx="0">
                  <c:v>0.214</c:v>
                </c:pt>
                <c:pt idx="1">
                  <c:v>0.185</c:v>
                </c:pt>
                <c:pt idx="2">
                  <c:v>0.222</c:v>
                </c:pt>
                <c:pt idx="3">
                  <c:v>0.222</c:v>
                </c:pt>
                <c:pt idx="4">
                  <c:v>0.111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0D-4B44-AD8E-F0D634524114}"/>
            </c:ext>
          </c:extLst>
        </c:ser>
        <c:ser>
          <c:idx val="3"/>
          <c:order val="3"/>
          <c:tx>
            <c:strRef>
              <c:f>'Ank. dla studentów III roku'!$O$51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cat>
            <c:strRef>
              <c:f>'Ank. dla studentów III roku'!$K$52:$K$56</c:f>
              <c:strCache>
                <c:ptCount val="5"/>
                <c:pt idx="0">
                  <c:v>Ekonomia</c:v>
                </c:pt>
                <c:pt idx="1">
                  <c:v>Finanse i rachunkowość</c:v>
                </c:pt>
                <c:pt idx="2">
                  <c:v>Zarządzanie</c:v>
                </c:pt>
                <c:pt idx="3">
                  <c:v>Logistyka</c:v>
                </c:pt>
                <c:pt idx="4">
                  <c:v>Inne</c:v>
                </c:pt>
              </c:strCache>
            </c:strRef>
          </c:cat>
          <c:val>
            <c:numRef>
              <c:f>'Ank. dla studentów III roku'!$O$52:$O$56</c:f>
              <c:numCache>
                <c:formatCode>0.0%</c:formatCode>
                <c:ptCount val="5"/>
                <c:pt idx="0">
                  <c:v>0.42899999999999999</c:v>
                </c:pt>
                <c:pt idx="1">
                  <c:v>0.222</c:v>
                </c:pt>
                <c:pt idx="2">
                  <c:v>0.33300000000000002</c:v>
                </c:pt>
                <c:pt idx="3">
                  <c:v>0.25900000000000001</c:v>
                </c:pt>
                <c:pt idx="4">
                  <c:v>0.33300000000000002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0D-4B44-AD8E-F0D634524114}"/>
            </c:ext>
          </c:extLst>
        </c:ser>
        <c:ser>
          <c:idx val="4"/>
          <c:order val="4"/>
          <c:tx>
            <c:strRef>
              <c:f>'Ank. dla studentów III roku'!$P$51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cat>
            <c:strRef>
              <c:f>'Ank. dla studentów III roku'!$K$52:$K$56</c:f>
              <c:strCache>
                <c:ptCount val="5"/>
                <c:pt idx="0">
                  <c:v>Ekonomia</c:v>
                </c:pt>
                <c:pt idx="1">
                  <c:v>Finanse i rachunkowość</c:v>
                </c:pt>
                <c:pt idx="2">
                  <c:v>Zarządzanie</c:v>
                </c:pt>
                <c:pt idx="3">
                  <c:v>Logistyka</c:v>
                </c:pt>
                <c:pt idx="4">
                  <c:v>Inne</c:v>
                </c:pt>
              </c:strCache>
            </c:strRef>
          </c:cat>
          <c:val>
            <c:numRef>
              <c:f>'Ank. dla studentów III roku'!$P$52:$P$56</c:f>
              <c:numCache>
                <c:formatCode>0.0%</c:formatCode>
                <c:ptCount val="5"/>
                <c:pt idx="0">
                  <c:v>0.17899999999999999</c:v>
                </c:pt>
                <c:pt idx="1">
                  <c:v>0.37</c:v>
                </c:pt>
                <c:pt idx="2">
                  <c:v>0.33300000000000002</c:v>
                </c:pt>
                <c:pt idx="3">
                  <c:v>0.14799999999999999</c:v>
                </c:pt>
                <c:pt idx="4">
                  <c:v>5.6000000000000001E-2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0D-4B44-AD8E-F0D634524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053632"/>
        <c:axId val="137409024"/>
      </c:barChart>
      <c:catAx>
        <c:axId val="138053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7409024"/>
        <c:crosses val="autoZero"/>
        <c:auto val="1"/>
        <c:lblAlgn val="ctr"/>
        <c:lblOffset val="100"/>
        <c:noMultiLvlLbl val="0"/>
      </c:catAx>
      <c:valAx>
        <c:axId val="137409024"/>
        <c:scaling>
          <c:orientation val="minMax"/>
          <c:max val="1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crossAx val="138053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'Ank. dla studentów III roku'!$A$74:$H$79</c:f>
              <c:strCache>
                <c:ptCount val="6"/>
                <c:pt idx="0">
                  <c:v>Nie dotyczy</c:v>
                </c:pt>
                <c:pt idx="1">
                  <c:v>Nie chcę kontynuować kształcenia na studiach drugiego stopnia w ogóle</c:v>
                </c:pt>
                <c:pt idx="2">
                  <c:v>Chcę zrobić sobie przerwę w nauce</c:v>
                </c:pt>
                <c:pt idx="3">
                  <c:v>Chcę kontynuować kształcenie na studiach drugiego stopnia na innej uczelni</c:v>
                </c:pt>
                <c:pt idx="4">
                  <c:v>Trudno powiedzieć, decyzja jeszcze nie została podjęta</c:v>
                </c:pt>
                <c:pt idx="5">
                  <c:v>Inne</c:v>
                </c:pt>
              </c:strCache>
            </c:strRef>
          </c:cat>
          <c:val>
            <c:numRef>
              <c:f>'Ank. dla studentów III roku'!$K$74:$K$79</c:f>
              <c:numCache>
                <c:formatCode>0%</c:formatCode>
                <c:ptCount val="6"/>
                <c:pt idx="0">
                  <c:v>0.42857142857142855</c:v>
                </c:pt>
                <c:pt idx="1">
                  <c:v>3.5714285714285712E-2</c:v>
                </c:pt>
                <c:pt idx="2">
                  <c:v>0</c:v>
                </c:pt>
                <c:pt idx="3">
                  <c:v>0.2857142857142857</c:v>
                </c:pt>
                <c:pt idx="4">
                  <c:v>0.21428571428571427</c:v>
                </c:pt>
                <c:pt idx="5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8-4647-9269-3272BAD3B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319727718000242"/>
          <c:y val="6.0604101173854702E-2"/>
          <c:w val="0.33782312982888807"/>
          <c:h val="0.89906829240514874"/>
        </c:manualLayout>
      </c:layout>
      <c:overlay val="0"/>
      <c:txPr>
        <a:bodyPr/>
        <a:lstStyle/>
        <a:p>
          <a:pPr>
            <a:defRPr sz="14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'Ank. dla studentów III roku'!$A$103:$H$109</c:f>
              <c:strCache>
                <c:ptCount val="7"/>
                <c:pt idx="0">
                  <c:v>Nie dotyczy</c:v>
                </c:pt>
                <c:pt idx="1">
                  <c:v>Zależy mi na studiowaniu na innym kierunku</c:v>
                </c:pt>
                <c:pt idx="2">
                  <c:v>Zależy mi na studiowaniu w innym mieście</c:v>
                </c:pt>
                <c:pt idx="3">
                  <c:v>Chcę sprawdzić, jak studiuje się na innej uczelni</c:v>
                </c:pt>
                <c:pt idx="4">
                  <c:v>Studia w KNEiS są mało interesujące ze względu na treść programu studiów</c:v>
                </c:pt>
                <c:pt idx="5">
                  <c:v>Atmosfera studiowania na dotychczasowym kierunku i na uczelni nie odpowiadała mi</c:v>
                </c:pt>
                <c:pt idx="6">
                  <c:v>Inne</c:v>
                </c:pt>
              </c:strCache>
            </c:strRef>
          </c:cat>
          <c:val>
            <c:numRef>
              <c:f>'Ank. dla studentów III roku'!$K$103:$K$109</c:f>
              <c:numCache>
                <c:formatCode>0%</c:formatCode>
                <c:ptCount val="7"/>
                <c:pt idx="0">
                  <c:v>0.46153846153846156</c:v>
                </c:pt>
                <c:pt idx="1">
                  <c:v>0.26923076923076922</c:v>
                </c:pt>
                <c:pt idx="2">
                  <c:v>0.15384615384615385</c:v>
                </c:pt>
                <c:pt idx="3">
                  <c:v>3.8461538461538464E-2</c:v>
                </c:pt>
                <c:pt idx="4">
                  <c:v>0</c:v>
                </c:pt>
                <c:pt idx="5">
                  <c:v>7.6923076923076927E-2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5-47A6-B549-4AACD5612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319727718000242"/>
          <c:y val="6.0604101173854702E-2"/>
          <c:w val="0.33782312982888807"/>
          <c:h val="0.89906829240514874"/>
        </c:manualLayout>
      </c:layout>
      <c:overlay val="0"/>
      <c:txPr>
        <a:bodyPr/>
        <a:lstStyle/>
        <a:p>
          <a:pPr>
            <a:defRPr sz="14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'Ank. dla studentów III roku'!$A$134:$H$135</c:f>
              <c:strCache>
                <c:ptCount val="2"/>
                <c:pt idx="0">
                  <c:v>Kobieta</c:v>
                </c:pt>
                <c:pt idx="1">
                  <c:v>Mężczyzna</c:v>
                </c:pt>
              </c:strCache>
            </c:strRef>
          </c:cat>
          <c:val>
            <c:numRef>
              <c:f>'Ank. dla studentów III roku'!$K$134:$K$135</c:f>
              <c:numCache>
                <c:formatCode>0%</c:formatCode>
                <c:ptCount val="2"/>
                <c:pt idx="0">
                  <c:v>0.5757575757575758</c:v>
                </c:pt>
                <c:pt idx="1">
                  <c:v>0.42424242424242425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EB8-A58F-770BA2E4F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319727718000242"/>
          <c:y val="6.0604101173854702E-2"/>
          <c:w val="0.33782312982888807"/>
          <c:h val="0.89906829240514874"/>
        </c:manualLayout>
      </c:layout>
      <c:overlay val="0"/>
      <c:txPr>
        <a:bodyPr/>
        <a:lstStyle/>
        <a:p>
          <a:pPr>
            <a:defRPr sz="14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('Ank. dla studentów III roku'!$A$152:$H$153,'Ank. dla studentów III roku'!$K$152:$K$153)</c:f>
              <c:strCache>
                <c:ptCount val="4"/>
                <c:pt idx="0">
                  <c:v>Stacjonarne</c:v>
                </c:pt>
                <c:pt idx="1">
                  <c:v>Niestacjonarne</c:v>
                </c:pt>
                <c:pt idx="2">
                  <c:v>85%</c:v>
                </c:pt>
                <c:pt idx="3">
                  <c:v>15%</c:v>
                </c:pt>
              </c:strCache>
            </c:strRef>
          </c:cat>
          <c:val>
            <c:numRef>
              <c:f>'Ank. dla studentów III roku'!$K$152:$K$153</c:f>
              <c:numCache>
                <c:formatCode>0%</c:formatCode>
                <c:ptCount val="2"/>
                <c:pt idx="0">
                  <c:v>0.84848484848484851</c:v>
                </c:pt>
                <c:pt idx="1">
                  <c:v>0.15151515151515152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1-4E4E-98FA-9D895B2E7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319727718000242"/>
          <c:y val="6.0604101173854702E-2"/>
          <c:w val="0.33782312982888807"/>
          <c:h val="0.89906829240514874"/>
        </c:manualLayout>
      </c:layout>
      <c:overlay val="0"/>
      <c:txPr>
        <a:bodyPr/>
        <a:lstStyle/>
        <a:p>
          <a:pPr>
            <a:defRPr sz="14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'ankiet absolw program kształcen'!$J$137:$M$137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'ankiet absolw program kształcen'!$J$138:$M$138</c:f>
              <c:numCache>
                <c:formatCode>General</c:formatCode>
                <c:ptCount val="4"/>
                <c:pt idx="0">
                  <c:v>3.84</c:v>
                </c:pt>
                <c:pt idx="1">
                  <c:v>4.21</c:v>
                </c:pt>
                <c:pt idx="2">
                  <c:v>4.38</c:v>
                </c:pt>
                <c:pt idx="3">
                  <c:v>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6-4A36-9B4D-0FBE00B81B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321664"/>
        <c:axId val="134695168"/>
      </c:barChart>
      <c:catAx>
        <c:axId val="13432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695168"/>
        <c:crosses val="autoZero"/>
        <c:auto val="1"/>
        <c:lblAlgn val="ctr"/>
        <c:lblOffset val="100"/>
        <c:noMultiLvlLbl val="0"/>
      </c:catAx>
      <c:valAx>
        <c:axId val="13469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32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'ankiet absolw program kształcen'!$J$158:$M$158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'ankiet absolw program kształcen'!$J$159:$M$159</c:f>
              <c:numCache>
                <c:formatCode>General</c:formatCode>
                <c:ptCount val="4"/>
                <c:pt idx="0">
                  <c:v>4.26</c:v>
                </c:pt>
                <c:pt idx="1">
                  <c:v>4.5199999999999996</c:v>
                </c:pt>
                <c:pt idx="2">
                  <c:v>4.62</c:v>
                </c:pt>
                <c:pt idx="3">
                  <c:v>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4-40E1-A7E1-0BA3925CED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322176"/>
        <c:axId val="134696896"/>
      </c:barChart>
      <c:catAx>
        <c:axId val="13432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696896"/>
        <c:crosses val="autoZero"/>
        <c:auto val="1"/>
        <c:lblAlgn val="ctr"/>
        <c:lblOffset val="100"/>
        <c:noMultiLvlLbl val="0"/>
      </c:catAx>
      <c:valAx>
        <c:axId val="13469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322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'ankiet absolw program kształcen'!$J$182:$M$182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'ankiet absolw program kształcen'!$J$183:$M$183</c:f>
              <c:numCache>
                <c:formatCode>General</c:formatCode>
                <c:ptCount val="4"/>
                <c:pt idx="0">
                  <c:v>4.3899999999999997</c:v>
                </c:pt>
                <c:pt idx="1">
                  <c:v>4.5599999999999996</c:v>
                </c:pt>
                <c:pt idx="2">
                  <c:v>4.6900000000000004</c:v>
                </c:pt>
                <c:pt idx="3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1-4E5A-AB6D-61DB44F438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322688"/>
        <c:axId val="134698624"/>
      </c:barChart>
      <c:catAx>
        <c:axId val="13432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698624"/>
        <c:crosses val="autoZero"/>
        <c:auto val="1"/>
        <c:lblAlgn val="ctr"/>
        <c:lblOffset val="100"/>
        <c:noMultiLvlLbl val="0"/>
      </c:catAx>
      <c:valAx>
        <c:axId val="13469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3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'ankiet absolw program kształcen'!$J$205:$M$205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'ankiet absolw program kształcen'!$J$206:$M$206</c:f>
              <c:numCache>
                <c:formatCode>General</c:formatCode>
                <c:ptCount val="4"/>
                <c:pt idx="0">
                  <c:v>4.45</c:v>
                </c:pt>
                <c:pt idx="1">
                  <c:v>4.6399999999999997</c:v>
                </c:pt>
                <c:pt idx="2">
                  <c:v>4.7699999999999996</c:v>
                </c:pt>
                <c:pt idx="3">
                  <c:v>4.6500000000000004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E-4927-83B2-AF7A826BB8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323200"/>
        <c:axId val="134700352"/>
      </c:barChart>
      <c:catAx>
        <c:axId val="13432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700352"/>
        <c:crosses val="autoZero"/>
        <c:auto val="1"/>
        <c:lblAlgn val="ctr"/>
        <c:lblOffset val="100"/>
        <c:noMultiLvlLbl val="0"/>
      </c:catAx>
      <c:valAx>
        <c:axId val="13470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32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Relationship Id="rId9" Type="http://schemas.openxmlformats.org/officeDocument/2006/relationships/chart" Target="../charts/chart3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4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3.xml"/><Relationship Id="rId3" Type="http://schemas.openxmlformats.org/officeDocument/2006/relationships/chart" Target="../charts/chart38.xml"/><Relationship Id="rId7" Type="http://schemas.openxmlformats.org/officeDocument/2006/relationships/chart" Target="../charts/chart42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6" Type="http://schemas.openxmlformats.org/officeDocument/2006/relationships/chart" Target="../charts/chart49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1737360</xdr:colOff>
      <xdr:row>21</xdr:row>
      <xdr:rowOff>118110</xdr:rowOff>
    </xdr:from>
    <xdr:to>
      <xdr:col>6</xdr:col>
      <xdr:colOff>1306830</xdr:colOff>
      <xdr:row>39</xdr:row>
      <xdr:rowOff>87630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1758315</xdr:colOff>
      <xdr:row>48</xdr:row>
      <xdr:rowOff>28575</xdr:rowOff>
    </xdr:from>
    <xdr:to>
      <xdr:col>6</xdr:col>
      <xdr:colOff>683895</xdr:colOff>
      <xdr:row>63</xdr:row>
      <xdr:rowOff>28575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1767840</xdr:colOff>
      <xdr:row>71</xdr:row>
      <xdr:rowOff>129540</xdr:rowOff>
    </xdr:from>
    <xdr:to>
      <xdr:col>6</xdr:col>
      <xdr:colOff>693420</xdr:colOff>
      <xdr:row>86</xdr:row>
      <xdr:rowOff>129540</xdr:rowOff>
    </xdr:to>
    <xdr:graphicFrame macro="">
      <xdr:nvGraphicFramePr>
        <xdr:cNvPr id="8" name="Wykres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1821180</xdr:colOff>
      <xdr:row>92</xdr:row>
      <xdr:rowOff>175260</xdr:rowOff>
    </xdr:from>
    <xdr:to>
      <xdr:col>6</xdr:col>
      <xdr:colOff>746760</xdr:colOff>
      <xdr:row>107</xdr:row>
      <xdr:rowOff>175260</xdr:rowOff>
    </xdr:to>
    <xdr:graphicFrame macro="">
      <xdr:nvGraphicFramePr>
        <xdr:cNvPr id="11" name="Wykres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1114424</xdr:colOff>
      <xdr:row>117</xdr:row>
      <xdr:rowOff>4761</xdr:rowOff>
    </xdr:from>
    <xdr:to>
      <xdr:col>6</xdr:col>
      <xdr:colOff>723899</xdr:colOff>
      <xdr:row>132</xdr:row>
      <xdr:rowOff>104774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866775</xdr:colOff>
      <xdr:row>140</xdr:row>
      <xdr:rowOff>80961</xdr:rowOff>
    </xdr:from>
    <xdr:to>
      <xdr:col>6</xdr:col>
      <xdr:colOff>180975</xdr:colOff>
      <xdr:row>155</xdr:row>
      <xdr:rowOff>66674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952499</xdr:colOff>
      <xdr:row>162</xdr:row>
      <xdr:rowOff>119062</xdr:rowOff>
    </xdr:from>
    <xdr:to>
      <xdr:col>6</xdr:col>
      <xdr:colOff>219074</xdr:colOff>
      <xdr:row>178</xdr:row>
      <xdr:rowOff>95250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742950</xdr:colOff>
      <xdr:row>186</xdr:row>
      <xdr:rowOff>4762</xdr:rowOff>
    </xdr:from>
    <xdr:to>
      <xdr:col>6</xdr:col>
      <xdr:colOff>133350</xdr:colOff>
      <xdr:row>201</xdr:row>
      <xdr:rowOff>38100</xdr:rowOff>
    </xdr:to>
    <xdr:graphicFrame macro="">
      <xdr:nvGraphicFramePr>
        <xdr:cNvPr id="9" name="Wykres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761999</xdr:colOff>
      <xdr:row>209</xdr:row>
      <xdr:rowOff>61912</xdr:rowOff>
    </xdr:from>
    <xdr:to>
      <xdr:col>6</xdr:col>
      <xdr:colOff>9524</xdr:colOff>
      <xdr:row>224</xdr:row>
      <xdr:rowOff>133350</xdr:rowOff>
    </xdr:to>
    <xdr:graphicFrame macro="">
      <xdr:nvGraphicFramePr>
        <xdr:cNvPr id="10" name="Wykres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828675</xdr:colOff>
      <xdr:row>230</xdr:row>
      <xdr:rowOff>157161</xdr:rowOff>
    </xdr:from>
    <xdr:to>
      <xdr:col>5</xdr:col>
      <xdr:colOff>866775</xdr:colOff>
      <xdr:row>245</xdr:row>
      <xdr:rowOff>66674</xdr:rowOff>
    </xdr:to>
    <xdr:graphicFrame macro="">
      <xdr:nvGraphicFramePr>
        <xdr:cNvPr id="12" name="Wykres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375285</xdr:colOff>
      <xdr:row>15</xdr:row>
      <xdr:rowOff>106680</xdr:rowOff>
    </xdr:from>
    <xdr:to>
      <xdr:col>5</xdr:col>
      <xdr:colOff>1905</xdr:colOff>
      <xdr:row>43</xdr:row>
      <xdr:rowOff>179070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501015</xdr:colOff>
      <xdr:row>15</xdr:row>
      <xdr:rowOff>72390</xdr:rowOff>
    </xdr:from>
    <xdr:to>
      <xdr:col>12</xdr:col>
      <xdr:colOff>828675</xdr:colOff>
      <xdr:row>44</xdr:row>
      <xdr:rowOff>19050</xdr:rowOff>
    </xdr:to>
    <xdr:graphicFrame macro="">
      <xdr:nvGraphicFramePr>
        <xdr:cNvPr id="9" name="Wykres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386716</xdr:colOff>
      <xdr:row>45</xdr:row>
      <xdr:rowOff>184784</xdr:rowOff>
    </xdr:from>
    <xdr:to>
      <xdr:col>5</xdr:col>
      <xdr:colOff>85725</xdr:colOff>
      <xdr:row>71</xdr:row>
      <xdr:rowOff>19049</xdr:rowOff>
    </xdr:to>
    <xdr:graphicFrame macro="">
      <xdr:nvGraphicFramePr>
        <xdr:cNvPr id="10" name="Wykres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704849</xdr:colOff>
      <xdr:row>47</xdr:row>
      <xdr:rowOff>9525</xdr:rowOff>
    </xdr:from>
    <xdr:to>
      <xdr:col>12</xdr:col>
      <xdr:colOff>914400</xdr:colOff>
      <xdr:row>70</xdr:row>
      <xdr:rowOff>133350</xdr:rowOff>
    </xdr:to>
    <xdr:graphicFrame macro="">
      <xdr:nvGraphicFramePr>
        <xdr:cNvPr id="11" name="Wykres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885825</xdr:colOff>
      <xdr:row>17</xdr:row>
      <xdr:rowOff>138111</xdr:rowOff>
    </xdr:from>
    <xdr:to>
      <xdr:col>5</xdr:col>
      <xdr:colOff>333375</xdr:colOff>
      <xdr:row>33</xdr:row>
      <xdr:rowOff>104774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42</xdr:row>
      <xdr:rowOff>71437</xdr:rowOff>
    </xdr:from>
    <xdr:to>
      <xdr:col>4</xdr:col>
      <xdr:colOff>609600</xdr:colOff>
      <xdr:row>56</xdr:row>
      <xdr:rowOff>147637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790575</xdr:colOff>
      <xdr:row>65</xdr:row>
      <xdr:rowOff>4762</xdr:rowOff>
    </xdr:from>
    <xdr:to>
      <xdr:col>4</xdr:col>
      <xdr:colOff>647700</xdr:colOff>
      <xdr:row>79</xdr:row>
      <xdr:rowOff>80962</xdr:rowOff>
    </xdr:to>
    <xdr:graphicFrame macro="">
      <xdr:nvGraphicFramePr>
        <xdr:cNvPr id="8" name="Wykres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847725</xdr:colOff>
      <xdr:row>88</xdr:row>
      <xdr:rowOff>61912</xdr:rowOff>
    </xdr:from>
    <xdr:to>
      <xdr:col>4</xdr:col>
      <xdr:colOff>704850</xdr:colOff>
      <xdr:row>102</xdr:row>
      <xdr:rowOff>138112</xdr:rowOff>
    </xdr:to>
    <xdr:graphicFrame macro="">
      <xdr:nvGraphicFramePr>
        <xdr:cNvPr id="9" name="Wykres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6</xdr:row>
      <xdr:rowOff>95249</xdr:rowOff>
    </xdr:from>
    <xdr:to>
      <xdr:col>2</xdr:col>
      <xdr:colOff>228600</xdr:colOff>
      <xdr:row>24</xdr:row>
      <xdr:rowOff>66674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733425</xdr:colOff>
      <xdr:row>6</xdr:row>
      <xdr:rowOff>95250</xdr:rowOff>
    </xdr:from>
    <xdr:to>
      <xdr:col>7</xdr:col>
      <xdr:colOff>133350</xdr:colOff>
      <xdr:row>24</xdr:row>
      <xdr:rowOff>19050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304800</xdr:colOff>
      <xdr:row>27</xdr:row>
      <xdr:rowOff>4762</xdr:rowOff>
    </xdr:from>
    <xdr:to>
      <xdr:col>2</xdr:col>
      <xdr:colOff>0</xdr:colOff>
      <xdr:row>42</xdr:row>
      <xdr:rowOff>152400</xdr:rowOff>
    </xdr:to>
    <xdr:graphicFrame macro="">
      <xdr:nvGraphicFramePr>
        <xdr:cNvPr id="8" name="Wykres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781050</xdr:colOff>
      <xdr:row>27</xdr:row>
      <xdr:rowOff>42862</xdr:rowOff>
    </xdr:from>
    <xdr:to>
      <xdr:col>7</xdr:col>
      <xdr:colOff>171449</xdr:colOff>
      <xdr:row>42</xdr:row>
      <xdr:rowOff>180975</xdr:rowOff>
    </xdr:to>
    <xdr:graphicFrame macro="">
      <xdr:nvGraphicFramePr>
        <xdr:cNvPr id="9" name="Wykres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19</xdr:row>
      <xdr:rowOff>157162</xdr:rowOff>
    </xdr:from>
    <xdr:to>
      <xdr:col>4</xdr:col>
      <xdr:colOff>447675</xdr:colOff>
      <xdr:row>34</xdr:row>
      <xdr:rowOff>42862</xdr:rowOff>
    </xdr:to>
    <xdr:graphicFrame macro="">
      <xdr:nvGraphicFramePr>
        <xdr:cNvPr id="11" name="Wykres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390525</xdr:colOff>
      <xdr:row>45</xdr:row>
      <xdr:rowOff>138112</xdr:rowOff>
    </xdr:from>
    <xdr:to>
      <xdr:col>4</xdr:col>
      <xdr:colOff>514350</xdr:colOff>
      <xdr:row>60</xdr:row>
      <xdr:rowOff>23812</xdr:rowOff>
    </xdr:to>
    <xdr:graphicFrame macro="">
      <xdr:nvGraphicFramePr>
        <xdr:cNvPr id="12" name="Wykres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161925</xdr:colOff>
      <xdr:row>70</xdr:row>
      <xdr:rowOff>33337</xdr:rowOff>
    </xdr:from>
    <xdr:to>
      <xdr:col>4</xdr:col>
      <xdr:colOff>285750</xdr:colOff>
      <xdr:row>84</xdr:row>
      <xdr:rowOff>109537</xdr:rowOff>
    </xdr:to>
    <xdr:graphicFrame macro="">
      <xdr:nvGraphicFramePr>
        <xdr:cNvPr id="13" name="Wykres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466725</xdr:colOff>
      <xdr:row>92</xdr:row>
      <xdr:rowOff>4762</xdr:rowOff>
    </xdr:from>
    <xdr:to>
      <xdr:col>4</xdr:col>
      <xdr:colOff>590550</xdr:colOff>
      <xdr:row>106</xdr:row>
      <xdr:rowOff>80962</xdr:rowOff>
    </xdr:to>
    <xdr:graphicFrame macro="">
      <xdr:nvGraphicFramePr>
        <xdr:cNvPr id="14" name="Wykres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304800</xdr:colOff>
      <xdr:row>116</xdr:row>
      <xdr:rowOff>23812</xdr:rowOff>
    </xdr:from>
    <xdr:to>
      <xdr:col>4</xdr:col>
      <xdr:colOff>428625</xdr:colOff>
      <xdr:row>130</xdr:row>
      <xdr:rowOff>100012</xdr:rowOff>
    </xdr:to>
    <xdr:graphicFrame macro="">
      <xdr:nvGraphicFramePr>
        <xdr:cNvPr id="15" name="Wykres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238125</xdr:colOff>
      <xdr:row>139</xdr:row>
      <xdr:rowOff>52387</xdr:rowOff>
    </xdr:from>
    <xdr:to>
      <xdr:col>4</xdr:col>
      <xdr:colOff>361950</xdr:colOff>
      <xdr:row>153</xdr:row>
      <xdr:rowOff>128587</xdr:rowOff>
    </xdr:to>
    <xdr:graphicFrame macro="">
      <xdr:nvGraphicFramePr>
        <xdr:cNvPr id="16" name="Wykres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76200</xdr:colOff>
      <xdr:row>160</xdr:row>
      <xdr:rowOff>33337</xdr:rowOff>
    </xdr:from>
    <xdr:to>
      <xdr:col>4</xdr:col>
      <xdr:colOff>200025</xdr:colOff>
      <xdr:row>174</xdr:row>
      <xdr:rowOff>109537</xdr:rowOff>
    </xdr:to>
    <xdr:graphicFrame macro="">
      <xdr:nvGraphicFramePr>
        <xdr:cNvPr id="17" name="Wykres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171450</xdr:colOff>
      <xdr:row>184</xdr:row>
      <xdr:rowOff>128587</xdr:rowOff>
    </xdr:from>
    <xdr:to>
      <xdr:col>4</xdr:col>
      <xdr:colOff>295275</xdr:colOff>
      <xdr:row>199</xdr:row>
      <xdr:rowOff>14287</xdr:rowOff>
    </xdr:to>
    <xdr:graphicFrame macro="">
      <xdr:nvGraphicFramePr>
        <xdr:cNvPr id="19" name="Wykres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28575</xdr:colOff>
      <xdr:row>207</xdr:row>
      <xdr:rowOff>42862</xdr:rowOff>
    </xdr:from>
    <xdr:to>
      <xdr:col>4</xdr:col>
      <xdr:colOff>152400</xdr:colOff>
      <xdr:row>221</xdr:row>
      <xdr:rowOff>119062</xdr:rowOff>
    </xdr:to>
    <xdr:graphicFrame macro="">
      <xdr:nvGraphicFramePr>
        <xdr:cNvPr id="20" name="Wykres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13</xdr:row>
      <xdr:rowOff>138111</xdr:rowOff>
    </xdr:from>
    <xdr:to>
      <xdr:col>1</xdr:col>
      <xdr:colOff>0</xdr:colOff>
      <xdr:row>30</xdr:row>
      <xdr:rowOff>104775</xdr:rowOff>
    </xdr:to>
    <xdr:graphicFrame macro="">
      <xdr:nvGraphicFramePr>
        <xdr:cNvPr id="13" name="Wykres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685800</xdr:colOff>
      <xdr:row>14</xdr:row>
      <xdr:rowOff>138112</xdr:rowOff>
    </xdr:from>
    <xdr:to>
      <xdr:col>6</xdr:col>
      <xdr:colOff>1190625</xdr:colOff>
      <xdr:row>30</xdr:row>
      <xdr:rowOff>171450</xdr:rowOff>
    </xdr:to>
    <xdr:graphicFrame macro="">
      <xdr:nvGraphicFramePr>
        <xdr:cNvPr id="14" name="Wykres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676275</xdr:colOff>
      <xdr:row>32</xdr:row>
      <xdr:rowOff>138111</xdr:rowOff>
    </xdr:from>
    <xdr:to>
      <xdr:col>0</xdr:col>
      <xdr:colOff>5857875</xdr:colOff>
      <xdr:row>50</xdr:row>
      <xdr:rowOff>9524</xdr:rowOff>
    </xdr:to>
    <xdr:graphicFrame macro="">
      <xdr:nvGraphicFramePr>
        <xdr:cNvPr id="15" name="Wykres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695325</xdr:colOff>
      <xdr:row>33</xdr:row>
      <xdr:rowOff>61912</xdr:rowOff>
    </xdr:from>
    <xdr:to>
      <xdr:col>6</xdr:col>
      <xdr:colOff>1219200</xdr:colOff>
      <xdr:row>50</xdr:row>
      <xdr:rowOff>19050</xdr:rowOff>
    </xdr:to>
    <xdr:graphicFrame macro="">
      <xdr:nvGraphicFramePr>
        <xdr:cNvPr id="16" name="Wykres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21</xdr:row>
      <xdr:rowOff>99060</xdr:rowOff>
    </xdr:from>
    <xdr:to>
      <xdr:col>4</xdr:col>
      <xdr:colOff>373380</xdr:colOff>
      <xdr:row>36</xdr:row>
      <xdr:rowOff>99060</xdr:rowOff>
    </xdr:to>
    <xdr:graphicFrame macro="">
      <xdr:nvGraphicFramePr>
        <xdr:cNvPr id="10" name="Wykres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48</xdr:row>
      <xdr:rowOff>0</xdr:rowOff>
    </xdr:from>
    <xdr:to>
      <xdr:col>8</xdr:col>
      <xdr:colOff>388620</xdr:colOff>
      <xdr:row>63</xdr:row>
      <xdr:rowOff>0</xdr:rowOff>
    </xdr:to>
    <xdr:graphicFrame macro="">
      <xdr:nvGraphicFramePr>
        <xdr:cNvPr id="11" name="Wykres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327660</xdr:colOff>
      <xdr:row>70</xdr:row>
      <xdr:rowOff>30480</xdr:rowOff>
    </xdr:from>
    <xdr:to>
      <xdr:col>8</xdr:col>
      <xdr:colOff>487680</xdr:colOff>
      <xdr:row>85</xdr:row>
      <xdr:rowOff>30480</xdr:rowOff>
    </xdr:to>
    <xdr:graphicFrame macro="">
      <xdr:nvGraphicFramePr>
        <xdr:cNvPr id="12" name="Wykres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358140</xdr:colOff>
      <xdr:row>92</xdr:row>
      <xdr:rowOff>30480</xdr:rowOff>
    </xdr:from>
    <xdr:to>
      <xdr:col>8</xdr:col>
      <xdr:colOff>518160</xdr:colOff>
      <xdr:row>107</xdr:row>
      <xdr:rowOff>30480</xdr:rowOff>
    </xdr:to>
    <xdr:graphicFrame macro="">
      <xdr:nvGraphicFramePr>
        <xdr:cNvPr id="13" name="Wykres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373380</xdr:colOff>
      <xdr:row>114</xdr:row>
      <xdr:rowOff>7620</xdr:rowOff>
    </xdr:from>
    <xdr:to>
      <xdr:col>8</xdr:col>
      <xdr:colOff>533400</xdr:colOff>
      <xdr:row>129</xdr:row>
      <xdr:rowOff>7620</xdr:rowOff>
    </xdr:to>
    <xdr:graphicFrame macro="">
      <xdr:nvGraphicFramePr>
        <xdr:cNvPr id="14" name="Wykres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426720</xdr:colOff>
      <xdr:row>140</xdr:row>
      <xdr:rowOff>15240</xdr:rowOff>
    </xdr:from>
    <xdr:to>
      <xdr:col>8</xdr:col>
      <xdr:colOff>586740</xdr:colOff>
      <xdr:row>155</xdr:row>
      <xdr:rowOff>15240</xdr:rowOff>
    </xdr:to>
    <xdr:graphicFrame macro="">
      <xdr:nvGraphicFramePr>
        <xdr:cNvPr id="16" name="Wykres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403860</xdr:colOff>
      <xdr:row>160</xdr:row>
      <xdr:rowOff>0</xdr:rowOff>
    </xdr:from>
    <xdr:to>
      <xdr:col>8</xdr:col>
      <xdr:colOff>563880</xdr:colOff>
      <xdr:row>175</xdr:row>
      <xdr:rowOff>0</xdr:rowOff>
    </xdr:to>
    <xdr:graphicFrame macro="">
      <xdr:nvGraphicFramePr>
        <xdr:cNvPr id="17" name="Wykres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411480</xdr:colOff>
      <xdr:row>185</xdr:row>
      <xdr:rowOff>121920</xdr:rowOff>
    </xdr:from>
    <xdr:to>
      <xdr:col>8</xdr:col>
      <xdr:colOff>571500</xdr:colOff>
      <xdr:row>200</xdr:row>
      <xdr:rowOff>121920</xdr:rowOff>
    </xdr:to>
    <xdr:graphicFrame macro="">
      <xdr:nvGraphicFramePr>
        <xdr:cNvPr id="18" name="Wykres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-1</xdr:rowOff>
    </xdr:from>
    <xdr:to>
      <xdr:col>3</xdr:col>
      <xdr:colOff>588818</xdr:colOff>
      <xdr:row>21</xdr:row>
      <xdr:rowOff>17319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61</xdr:row>
      <xdr:rowOff>69274</xdr:rowOff>
    </xdr:from>
    <xdr:to>
      <xdr:col>3</xdr:col>
      <xdr:colOff>449035</xdr:colOff>
      <xdr:row>77</xdr:row>
      <xdr:rowOff>54429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17318</xdr:colOff>
      <xdr:row>83</xdr:row>
      <xdr:rowOff>51955</xdr:rowOff>
    </xdr:from>
    <xdr:to>
      <xdr:col>4</xdr:col>
      <xdr:colOff>0</xdr:colOff>
      <xdr:row>100</xdr:row>
      <xdr:rowOff>155865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110</xdr:row>
      <xdr:rowOff>225136</xdr:rowOff>
    </xdr:from>
    <xdr:to>
      <xdr:col>4</xdr:col>
      <xdr:colOff>17318</xdr:colOff>
      <xdr:row>124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129</xdr:row>
      <xdr:rowOff>0</xdr:rowOff>
    </xdr:from>
    <xdr:to>
      <xdr:col>4</xdr:col>
      <xdr:colOff>17318</xdr:colOff>
      <xdr:row>144</xdr:row>
      <xdr:rowOff>17318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51954</xdr:colOff>
      <xdr:row>33</xdr:row>
      <xdr:rowOff>48491</xdr:rowOff>
    </xdr:from>
    <xdr:to>
      <xdr:col>10</xdr:col>
      <xdr:colOff>17318</xdr:colOff>
      <xdr:row>52</xdr:row>
      <xdr:rowOff>69273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7</xdr:row>
      <xdr:rowOff>65809</xdr:rowOff>
    </xdr:from>
    <xdr:to>
      <xdr:col>0</xdr:col>
      <xdr:colOff>4589318</xdr:colOff>
      <xdr:row>19</xdr:row>
      <xdr:rowOff>471055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69274</xdr:rowOff>
    </xdr:from>
    <xdr:to>
      <xdr:col>0</xdr:col>
      <xdr:colOff>4572000</xdr:colOff>
      <xdr:row>40</xdr:row>
      <xdr:rowOff>103909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117764</xdr:rowOff>
    </xdr:from>
    <xdr:to>
      <xdr:col>7</xdr:col>
      <xdr:colOff>554181</xdr:colOff>
      <xdr:row>71</xdr:row>
      <xdr:rowOff>3464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79</xdr:row>
      <xdr:rowOff>138546</xdr:rowOff>
    </xdr:from>
    <xdr:to>
      <xdr:col>0</xdr:col>
      <xdr:colOff>8485908</xdr:colOff>
      <xdr:row>99</xdr:row>
      <xdr:rowOff>86592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109</xdr:row>
      <xdr:rowOff>0</xdr:rowOff>
    </xdr:from>
    <xdr:to>
      <xdr:col>0</xdr:col>
      <xdr:colOff>8485908</xdr:colOff>
      <xdr:row>131</xdr:row>
      <xdr:rowOff>69273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135</xdr:row>
      <xdr:rowOff>1</xdr:rowOff>
    </xdr:from>
    <xdr:to>
      <xdr:col>0</xdr:col>
      <xdr:colOff>8503226</xdr:colOff>
      <xdr:row>148</xdr:row>
      <xdr:rowOff>149679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153</xdr:row>
      <xdr:rowOff>0</xdr:rowOff>
    </xdr:from>
    <xdr:to>
      <xdr:col>0</xdr:col>
      <xdr:colOff>8503226</xdr:colOff>
      <xdr:row>167</xdr:row>
      <xdr:rowOff>13607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showGridLines="0" zoomScaleNormal="100" workbookViewId="0">
      <selection activeCell="H16" sqref="H16"/>
    </sheetView>
  </sheetViews>
  <sheetFormatPr defaultRowHeight="15" x14ac:dyDescent="0.25"/>
  <cols>
    <col min="2" max="2" width="28" customWidth="1"/>
    <col min="3" max="3" width="11" customWidth="1"/>
    <col min="4" max="4" width="17.5703125" customWidth="1"/>
    <col min="5" max="5" width="17" customWidth="1"/>
    <col min="6" max="6" width="18" customWidth="1"/>
    <col min="7" max="7" width="20.42578125" customWidth="1"/>
    <col min="9" max="9" width="1.5703125" customWidth="1"/>
    <col min="10" max="10" width="13.85546875" bestFit="1" customWidth="1"/>
    <col min="11" max="13" width="15.7109375" customWidth="1"/>
  </cols>
  <sheetData>
    <row r="1" spans="1:13" ht="30" customHeight="1" thickBot="1" x14ac:dyDescent="0.4">
      <c r="A1" s="5"/>
      <c r="B1" s="118" t="s">
        <v>16</v>
      </c>
      <c r="C1" s="118"/>
      <c r="D1" s="118"/>
      <c r="E1" s="118"/>
      <c r="F1" s="118"/>
      <c r="G1" s="118"/>
      <c r="H1" s="118"/>
      <c r="I1" s="118"/>
      <c r="J1" s="118"/>
    </row>
    <row r="2" spans="1:13" ht="66.75" customHeight="1" thickBot="1" x14ac:dyDescent="0.3">
      <c r="B2" s="116" t="s">
        <v>17</v>
      </c>
      <c r="C2" s="117"/>
      <c r="D2" s="117"/>
      <c r="E2" s="117"/>
      <c r="F2" s="117"/>
      <c r="G2" s="117"/>
      <c r="H2" s="117"/>
      <c r="I2" s="117"/>
      <c r="J2" s="120" t="s">
        <v>24</v>
      </c>
      <c r="K2" s="121"/>
      <c r="L2" s="121"/>
      <c r="M2" s="122"/>
    </row>
    <row r="3" spans="1:13" ht="33" customHeight="1" thickBot="1" x14ac:dyDescent="0.3">
      <c r="B3" s="29"/>
      <c r="C3" s="26"/>
      <c r="D3" s="26"/>
      <c r="E3" s="26"/>
      <c r="F3" s="26"/>
      <c r="G3" s="117" t="s">
        <v>78</v>
      </c>
      <c r="H3" s="117"/>
      <c r="I3" s="119"/>
      <c r="J3" s="10" t="s">
        <v>81</v>
      </c>
      <c r="K3" s="10" t="s">
        <v>80</v>
      </c>
      <c r="L3" s="10" t="s">
        <v>82</v>
      </c>
      <c r="M3" s="10" t="s">
        <v>83</v>
      </c>
    </row>
    <row r="4" spans="1:13" ht="33.75" customHeight="1" thickBot="1" x14ac:dyDescent="0.3">
      <c r="B4" s="113" t="s">
        <v>18</v>
      </c>
      <c r="C4" s="114"/>
      <c r="D4" s="114"/>
      <c r="E4" s="114"/>
      <c r="F4" s="114"/>
      <c r="G4" s="114"/>
      <c r="H4" s="114"/>
      <c r="I4" s="115"/>
      <c r="J4" s="9"/>
      <c r="K4" s="15">
        <v>4.1100000000000003</v>
      </c>
      <c r="L4" s="15">
        <v>4.3</v>
      </c>
      <c r="M4" s="15"/>
    </row>
    <row r="5" spans="1:13" ht="30" customHeight="1" thickBot="1" x14ac:dyDescent="0.3">
      <c r="B5" s="113" t="s">
        <v>19</v>
      </c>
      <c r="C5" s="114"/>
      <c r="D5" s="114"/>
      <c r="E5" s="114"/>
      <c r="F5" s="114"/>
      <c r="G5" s="114"/>
      <c r="H5" s="114"/>
      <c r="I5" s="115"/>
      <c r="J5" s="9"/>
      <c r="K5" s="15">
        <v>4.21</v>
      </c>
      <c r="L5" s="15">
        <v>3.84</v>
      </c>
      <c r="M5" s="15"/>
    </row>
    <row r="6" spans="1:13" ht="30" customHeight="1" thickBot="1" x14ac:dyDescent="0.3">
      <c r="B6" s="113" t="s">
        <v>20</v>
      </c>
      <c r="C6" s="114"/>
      <c r="D6" s="114"/>
      <c r="E6" s="114"/>
      <c r="F6" s="114"/>
      <c r="G6" s="114"/>
      <c r="H6" s="114"/>
      <c r="I6" s="115"/>
      <c r="J6" s="9"/>
      <c r="K6" s="15">
        <v>3.95</v>
      </c>
      <c r="L6" s="15">
        <v>3.98</v>
      </c>
      <c r="M6" s="15"/>
    </row>
    <row r="7" spans="1:13" ht="30" customHeight="1" thickBot="1" x14ac:dyDescent="0.3">
      <c r="B7" s="113" t="s">
        <v>21</v>
      </c>
      <c r="C7" s="114"/>
      <c r="D7" s="114"/>
      <c r="E7" s="114"/>
      <c r="F7" s="114"/>
      <c r="G7" s="114"/>
      <c r="H7" s="114"/>
      <c r="I7" s="115"/>
      <c r="J7" s="9"/>
      <c r="K7" s="15">
        <v>4.1100000000000003</v>
      </c>
      <c r="L7" s="15">
        <v>4.2</v>
      </c>
      <c r="M7" s="15"/>
    </row>
    <row r="8" spans="1:13" ht="30" customHeight="1" thickBot="1" x14ac:dyDescent="0.3">
      <c r="B8" s="113" t="s">
        <v>22</v>
      </c>
      <c r="C8" s="114"/>
      <c r="D8" s="114"/>
      <c r="E8" s="114"/>
      <c r="F8" s="114"/>
      <c r="G8" s="114"/>
      <c r="H8" s="114"/>
      <c r="I8" s="115"/>
      <c r="J8" s="9"/>
      <c r="K8" s="15">
        <v>4.37</v>
      </c>
      <c r="L8" s="15">
        <v>2.91</v>
      </c>
      <c r="M8" s="15"/>
    </row>
    <row r="9" spans="1:13" ht="30" customHeight="1" thickBot="1" x14ac:dyDescent="0.3">
      <c r="B9" s="113" t="s">
        <v>23</v>
      </c>
      <c r="C9" s="114"/>
      <c r="D9" s="114"/>
      <c r="E9" s="114"/>
      <c r="F9" s="114"/>
      <c r="G9" s="114"/>
      <c r="H9" s="114"/>
      <c r="I9" s="115"/>
      <c r="J9" s="9"/>
      <c r="K9" s="15">
        <v>4.21</v>
      </c>
      <c r="L9" s="15">
        <v>4.2</v>
      </c>
      <c r="M9" s="15"/>
    </row>
    <row r="10" spans="1:13" ht="36.75" customHeight="1" thickBot="1" x14ac:dyDescent="0.3">
      <c r="B10" s="113" t="s">
        <v>79</v>
      </c>
      <c r="C10" s="114"/>
      <c r="D10" s="114"/>
      <c r="E10" s="114"/>
      <c r="F10" s="114"/>
      <c r="G10" s="114"/>
      <c r="H10" s="114"/>
      <c r="I10" s="115"/>
      <c r="J10" s="9"/>
      <c r="K10" s="15">
        <v>4</v>
      </c>
      <c r="L10" s="15">
        <v>4</v>
      </c>
      <c r="M10" s="15"/>
    </row>
    <row r="11" spans="1:13" ht="30" customHeight="1" x14ac:dyDescent="0.25"/>
    <row r="12" spans="1:13" ht="30" customHeight="1" x14ac:dyDescent="0.25"/>
    <row r="13" spans="1:13" ht="30" customHeight="1" x14ac:dyDescent="0.25"/>
    <row r="14" spans="1:13" ht="30" customHeight="1" x14ac:dyDescent="0.25"/>
    <row r="15" spans="1:13" ht="60" customHeight="1" x14ac:dyDescent="0.25"/>
    <row r="16" spans="1:13" ht="30" customHeight="1" x14ac:dyDescent="0.25"/>
    <row r="17" spans="2:7" ht="30" customHeight="1" x14ac:dyDescent="0.25"/>
    <row r="18" spans="2:7" ht="30" customHeight="1" x14ac:dyDescent="0.25"/>
    <row r="19" spans="2:7" ht="30" customHeight="1" x14ac:dyDescent="0.25"/>
    <row r="20" spans="2:7" ht="30" customHeight="1" x14ac:dyDescent="0.25"/>
    <row r="21" spans="2:7" ht="30" customHeight="1" x14ac:dyDescent="0.25"/>
    <row r="22" spans="2:7" ht="30" customHeight="1" x14ac:dyDescent="0.25"/>
    <row r="23" spans="2:7" ht="30" customHeight="1" x14ac:dyDescent="0.25"/>
    <row r="24" spans="2:7" ht="30" customHeight="1" x14ac:dyDescent="0.25"/>
    <row r="25" spans="2:7" ht="30" customHeight="1" x14ac:dyDescent="0.25"/>
    <row r="26" spans="2:7" ht="30" customHeight="1" x14ac:dyDescent="0.25"/>
    <row r="27" spans="2:7" ht="45" customHeight="1" x14ac:dyDescent="0.25"/>
    <row r="28" spans="2:7" ht="15" customHeight="1" x14ac:dyDescent="0.25"/>
    <row r="29" spans="2:7" ht="28.15" customHeight="1" x14ac:dyDescent="0.25"/>
    <row r="30" spans="2:7" ht="30" customHeight="1" x14ac:dyDescent="0.25"/>
    <row r="31" spans="2:7" ht="14.45" customHeight="1" x14ac:dyDescent="0.25"/>
    <row r="32" spans="2:7" ht="14.45" customHeight="1" x14ac:dyDescent="0.25">
      <c r="B32" s="1"/>
      <c r="C32" s="1"/>
      <c r="D32" s="1"/>
      <c r="E32" s="1"/>
      <c r="F32" s="1"/>
      <c r="G32" s="1"/>
    </row>
    <row r="33" spans="2:2" ht="14.45" customHeight="1" x14ac:dyDescent="0.25">
      <c r="B33" s="2"/>
    </row>
    <row r="34" spans="2:2" ht="15" customHeight="1" x14ac:dyDescent="0.25">
      <c r="B34" s="2"/>
    </row>
    <row r="35" spans="2:2" ht="14.45" customHeight="1" x14ac:dyDescent="0.25">
      <c r="B35" s="2"/>
    </row>
    <row r="36" spans="2:2" ht="14.45" customHeight="1" x14ac:dyDescent="0.25">
      <c r="B36" s="2"/>
    </row>
    <row r="37" spans="2:2" ht="14.45" customHeight="1" x14ac:dyDescent="0.25">
      <c r="B37" s="2"/>
    </row>
    <row r="38" spans="2:2" ht="15" customHeight="1" x14ac:dyDescent="0.25">
      <c r="B38" s="2"/>
    </row>
    <row r="39" spans="2:2" ht="14.45" customHeight="1" x14ac:dyDescent="0.25">
      <c r="B39" s="3"/>
    </row>
    <row r="40" spans="2:2" ht="14.45" customHeight="1" x14ac:dyDescent="0.25">
      <c r="B40" s="4"/>
    </row>
    <row r="41" spans="2:2" ht="14.45" customHeight="1" x14ac:dyDescent="0.25"/>
    <row r="42" spans="2:2" ht="14.45" customHeight="1" x14ac:dyDescent="0.25"/>
    <row r="43" spans="2:2" ht="9.6" customHeight="1" x14ac:dyDescent="0.25"/>
    <row r="44" spans="2:2" ht="14.45" customHeight="1" x14ac:dyDescent="0.25"/>
    <row r="45" spans="2:2" ht="14.45" customHeight="1" x14ac:dyDescent="0.25"/>
    <row r="46" spans="2:2" ht="15" customHeight="1" x14ac:dyDescent="0.25"/>
    <row r="47" spans="2:2" ht="14.45" customHeight="1" x14ac:dyDescent="0.25"/>
    <row r="48" spans="2:2" ht="14.45" customHeight="1" x14ac:dyDescent="0.25"/>
    <row r="49" ht="15" customHeight="1" x14ac:dyDescent="0.25"/>
    <row r="50" ht="14.45" customHeight="1" x14ac:dyDescent="0.25"/>
    <row r="51" ht="14.45" customHeight="1" x14ac:dyDescent="0.25"/>
    <row r="52" ht="15" customHeight="1" x14ac:dyDescent="0.25"/>
  </sheetData>
  <mergeCells count="11">
    <mergeCell ref="B1:J1"/>
    <mergeCell ref="G3:I3"/>
    <mergeCell ref="B7:I7"/>
    <mergeCell ref="B8:I8"/>
    <mergeCell ref="J2:M2"/>
    <mergeCell ref="B10:I10"/>
    <mergeCell ref="B2:I2"/>
    <mergeCell ref="B4:I4"/>
    <mergeCell ref="B5:I5"/>
    <mergeCell ref="B6:I6"/>
    <mergeCell ref="B9:I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showGridLines="0" topLeftCell="D1" zoomScaleNormal="100" workbookViewId="0">
      <selection activeCell="F25" sqref="F25"/>
    </sheetView>
  </sheetViews>
  <sheetFormatPr defaultRowHeight="15" x14ac:dyDescent="0.25"/>
  <cols>
    <col min="2" max="2" width="28" customWidth="1"/>
    <col min="3" max="3" width="11" customWidth="1"/>
    <col min="4" max="4" width="17.5703125" customWidth="1"/>
    <col min="5" max="5" width="17" customWidth="1"/>
    <col min="6" max="6" width="18" customWidth="1"/>
    <col min="7" max="7" width="20.42578125" customWidth="1"/>
    <col min="10" max="12" width="30.28515625" customWidth="1"/>
  </cols>
  <sheetData>
    <row r="1" spans="1:12" ht="30" customHeight="1" thickBot="1" x14ac:dyDescent="0.4">
      <c r="A1" s="5"/>
      <c r="B1" s="118" t="s">
        <v>70</v>
      </c>
      <c r="C1" s="118"/>
      <c r="D1" s="118"/>
      <c r="E1" s="118"/>
      <c r="F1" s="118"/>
      <c r="G1" s="118"/>
      <c r="H1" s="118"/>
      <c r="I1" s="118"/>
    </row>
    <row r="2" spans="1:12" ht="92.25" customHeight="1" thickBot="1" x14ac:dyDescent="0.3">
      <c r="B2" s="126" t="s">
        <v>25</v>
      </c>
      <c r="C2" s="127"/>
      <c r="D2" s="127"/>
      <c r="E2" s="127"/>
      <c r="F2" s="127"/>
      <c r="G2" s="127"/>
      <c r="H2" s="127"/>
      <c r="I2" s="127"/>
      <c r="J2" s="120" t="s">
        <v>89</v>
      </c>
      <c r="K2" s="121"/>
      <c r="L2" s="122"/>
    </row>
    <row r="3" spans="1:12" ht="33" customHeight="1" thickBot="1" x14ac:dyDescent="0.3">
      <c r="B3" s="29"/>
      <c r="C3" s="26"/>
      <c r="D3" s="26"/>
      <c r="E3" s="26"/>
      <c r="F3" s="26"/>
      <c r="G3" s="117" t="s">
        <v>78</v>
      </c>
      <c r="H3" s="117"/>
      <c r="I3" s="119"/>
      <c r="J3" s="14" t="s">
        <v>80</v>
      </c>
      <c r="K3" s="14" t="s">
        <v>82</v>
      </c>
      <c r="L3" s="14" t="s">
        <v>83</v>
      </c>
    </row>
    <row r="4" spans="1:12" ht="34.5" customHeight="1" thickBot="1" x14ac:dyDescent="0.3">
      <c r="B4" s="113" t="s">
        <v>71</v>
      </c>
      <c r="C4" s="114"/>
      <c r="D4" s="114"/>
      <c r="E4" s="114"/>
      <c r="F4" s="114"/>
      <c r="G4" s="114"/>
      <c r="H4" s="114"/>
      <c r="I4" s="114"/>
      <c r="J4" s="11">
        <v>4.5199999999999996</v>
      </c>
      <c r="K4" s="12">
        <v>4.62</v>
      </c>
      <c r="L4" s="18">
        <v>4.47</v>
      </c>
    </row>
    <row r="5" spans="1:12" ht="30" customHeight="1" thickBot="1" x14ac:dyDescent="0.3">
      <c r="B5" s="113" t="s">
        <v>72</v>
      </c>
      <c r="C5" s="114"/>
      <c r="D5" s="114"/>
      <c r="E5" s="114"/>
      <c r="F5" s="114"/>
      <c r="G5" s="114"/>
      <c r="H5" s="114"/>
      <c r="I5" s="114"/>
      <c r="J5" s="13">
        <v>4.53</v>
      </c>
      <c r="K5" s="21">
        <v>4.6900000000000004</v>
      </c>
      <c r="L5" s="18">
        <v>4.47</v>
      </c>
    </row>
    <row r="6" spans="1:12" ht="30" customHeight="1" thickBot="1" x14ac:dyDescent="0.3">
      <c r="B6" s="113" t="s">
        <v>73</v>
      </c>
      <c r="C6" s="114"/>
      <c r="D6" s="114"/>
      <c r="E6" s="114"/>
      <c r="F6" s="114"/>
      <c r="G6" s="114"/>
      <c r="H6" s="114"/>
      <c r="I6" s="114"/>
      <c r="J6" s="13">
        <v>4.4800000000000004</v>
      </c>
      <c r="K6" s="21">
        <v>4.62</v>
      </c>
      <c r="L6" s="18">
        <v>4.47</v>
      </c>
    </row>
    <row r="7" spans="1:12" ht="33.75" customHeight="1" thickBot="1" x14ac:dyDescent="0.3">
      <c r="B7" s="113" t="s">
        <v>74</v>
      </c>
      <c r="C7" s="114"/>
      <c r="D7" s="114"/>
      <c r="E7" s="114"/>
      <c r="F7" s="114"/>
      <c r="G7" s="114"/>
      <c r="H7" s="114"/>
      <c r="I7" s="114"/>
      <c r="J7" s="13">
        <v>4.47</v>
      </c>
      <c r="K7" s="21">
        <v>4.54</v>
      </c>
      <c r="L7" s="18">
        <v>4.53</v>
      </c>
    </row>
    <row r="8" spans="1:12" ht="30" customHeight="1" thickBot="1" x14ac:dyDescent="0.3">
      <c r="G8" s="116" t="s">
        <v>90</v>
      </c>
      <c r="H8" s="117"/>
      <c r="I8" s="119"/>
      <c r="J8" s="31">
        <f>AVERAGE(J4:J7)</f>
        <v>4.5</v>
      </c>
      <c r="K8" s="31">
        <f>AVERAGE(K4:K7)</f>
        <v>4.6174999999999997</v>
      </c>
      <c r="L8" s="31">
        <f>AVERAGE(L4:L7)</f>
        <v>4.4850000000000003</v>
      </c>
    </row>
  </sheetData>
  <mergeCells count="9">
    <mergeCell ref="G8:I8"/>
    <mergeCell ref="J2:L2"/>
    <mergeCell ref="B7:I7"/>
    <mergeCell ref="B1:I1"/>
    <mergeCell ref="B2:I2"/>
    <mergeCell ref="B4:I4"/>
    <mergeCell ref="B5:I5"/>
    <mergeCell ref="B6:I6"/>
    <mergeCell ref="G3:I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45"/>
  <sheetViews>
    <sheetView showGridLines="0" tabSelected="1" view="pageBreakPreview" topLeftCell="A136" zoomScale="98" zoomScaleNormal="40" zoomScaleSheetLayoutView="98" workbookViewId="0">
      <selection activeCell="O77" sqref="O77"/>
    </sheetView>
  </sheetViews>
  <sheetFormatPr defaultRowHeight="15" outlineLevelCol="1" x14ac:dyDescent="0.25"/>
  <cols>
    <col min="1" max="1" width="127.7109375" customWidth="1"/>
    <col min="2" max="2" width="5.42578125" customWidth="1"/>
    <col min="8" max="8" width="9.28515625" customWidth="1"/>
    <col min="9" max="10" width="4.42578125" hidden="1" customWidth="1" outlineLevel="1"/>
    <col min="11" max="11" width="20.5703125" customWidth="1" collapsed="1"/>
  </cols>
  <sheetData>
    <row r="1" spans="1:11" ht="64.5" customHeight="1" thickBot="1" x14ac:dyDescent="0.3">
      <c r="A1" s="126" t="s">
        <v>97</v>
      </c>
      <c r="B1" s="127"/>
      <c r="C1" s="127"/>
      <c r="D1" s="127"/>
      <c r="E1" s="127"/>
      <c r="F1" s="127"/>
      <c r="G1" s="127"/>
      <c r="H1" s="127"/>
      <c r="I1" s="120"/>
      <c r="J1" s="121"/>
      <c r="K1" s="122"/>
    </row>
    <row r="2" spans="1:11" ht="57" thickBot="1" x14ac:dyDescent="0.3">
      <c r="A2" s="48"/>
      <c r="B2" s="47"/>
      <c r="C2" s="47"/>
      <c r="D2" s="47"/>
      <c r="E2" s="47"/>
      <c r="F2" s="133" t="s">
        <v>98</v>
      </c>
      <c r="G2" s="133"/>
      <c r="H2" s="134"/>
      <c r="I2" s="14"/>
      <c r="J2" s="14"/>
      <c r="K2" s="14" t="s">
        <v>99</v>
      </c>
    </row>
    <row r="3" spans="1:11" ht="19.5" customHeight="1" thickBot="1" x14ac:dyDescent="0.3">
      <c r="A3" s="128" t="s">
        <v>100</v>
      </c>
      <c r="B3" s="114"/>
      <c r="C3" s="114"/>
      <c r="D3" s="114"/>
      <c r="E3" s="114"/>
      <c r="F3" s="114"/>
      <c r="G3" s="114"/>
      <c r="H3" s="115"/>
      <c r="I3" s="11"/>
      <c r="J3" s="12"/>
      <c r="K3" s="18"/>
    </row>
    <row r="4" spans="1:11" ht="18.75" x14ac:dyDescent="0.25">
      <c r="A4" s="135" t="s">
        <v>101</v>
      </c>
      <c r="B4" s="136"/>
      <c r="C4" s="136"/>
      <c r="D4" s="136"/>
      <c r="E4" s="136"/>
      <c r="F4" s="136"/>
      <c r="G4" s="136"/>
      <c r="H4" s="137"/>
      <c r="I4" s="53"/>
      <c r="J4" s="54"/>
      <c r="K4" s="55">
        <f>2/11</f>
        <v>0.18181818181818182</v>
      </c>
    </row>
    <row r="5" spans="1:11" ht="18.75" x14ac:dyDescent="0.25">
      <c r="A5" s="130" t="s">
        <v>102</v>
      </c>
      <c r="B5" s="131"/>
      <c r="C5" s="131"/>
      <c r="D5" s="131"/>
      <c r="E5" s="131"/>
      <c r="F5" s="131"/>
      <c r="G5" s="131"/>
      <c r="H5" s="132"/>
      <c r="I5" s="56"/>
      <c r="J5" s="57"/>
      <c r="K5" s="58">
        <f>6/11</f>
        <v>0.54545454545454541</v>
      </c>
    </row>
    <row r="6" spans="1:11" ht="18.75" x14ac:dyDescent="0.25">
      <c r="A6" s="130" t="s">
        <v>103</v>
      </c>
      <c r="B6" s="131"/>
      <c r="C6" s="131"/>
      <c r="D6" s="131"/>
      <c r="E6" s="131"/>
      <c r="F6" s="131"/>
      <c r="G6" s="131"/>
      <c r="H6" s="132"/>
      <c r="I6" s="56"/>
      <c r="J6" s="57"/>
      <c r="K6" s="58">
        <f>1/11</f>
        <v>9.0909090909090912E-2</v>
      </c>
    </row>
    <row r="7" spans="1:11" ht="19.5" thickBot="1" x14ac:dyDescent="0.3">
      <c r="A7" s="142" t="s">
        <v>104</v>
      </c>
      <c r="B7" s="143"/>
      <c r="C7" s="143"/>
      <c r="D7" s="143"/>
      <c r="E7" s="143"/>
      <c r="F7" s="143"/>
      <c r="G7" s="143"/>
      <c r="H7" s="144"/>
      <c r="I7" s="59"/>
      <c r="J7" s="60"/>
      <c r="K7" s="61">
        <f>2/11</f>
        <v>0.18181818181818182</v>
      </c>
    </row>
    <row r="23" spans="1:16" ht="19.5" customHeight="1" thickBot="1" x14ac:dyDescent="0.3"/>
    <row r="24" spans="1:16" ht="19.5" thickBot="1" x14ac:dyDescent="0.3">
      <c r="A24" s="128" t="s">
        <v>160</v>
      </c>
      <c r="B24" s="129"/>
      <c r="C24" s="129"/>
      <c r="D24" s="129"/>
      <c r="E24" s="129"/>
      <c r="F24" s="129"/>
      <c r="G24" s="129"/>
      <c r="H24" s="138"/>
      <c r="I24" s="13"/>
      <c r="J24" s="21"/>
      <c r="K24" s="18"/>
      <c r="L24" s="89">
        <v>1</v>
      </c>
      <c r="M24" s="89">
        <v>2</v>
      </c>
      <c r="N24" s="89">
        <v>3</v>
      </c>
      <c r="O24" s="89">
        <v>4</v>
      </c>
      <c r="P24" s="89">
        <v>5</v>
      </c>
    </row>
    <row r="25" spans="1:16" ht="18.75" x14ac:dyDescent="0.25">
      <c r="A25" s="139" t="s">
        <v>151</v>
      </c>
      <c r="B25" s="140"/>
      <c r="C25" s="140"/>
      <c r="D25" s="140"/>
      <c r="E25" s="140"/>
      <c r="F25" s="140"/>
      <c r="G25" s="140"/>
      <c r="H25" s="141"/>
      <c r="I25" s="53"/>
      <c r="J25" s="54"/>
      <c r="K25" s="90" t="str">
        <f>A25</f>
        <v>Prestiż/renoma uczelni</v>
      </c>
      <c r="L25" s="91">
        <v>0</v>
      </c>
      <c r="M25" s="92">
        <v>0</v>
      </c>
      <c r="N25" s="92">
        <v>0.36399999999999999</v>
      </c>
      <c r="O25" s="92">
        <v>0.36399999999999999</v>
      </c>
      <c r="P25" s="93">
        <v>0.27300000000000002</v>
      </c>
    </row>
    <row r="26" spans="1:16" ht="18.75" x14ac:dyDescent="0.25">
      <c r="A26" s="130" t="s">
        <v>152</v>
      </c>
      <c r="B26" s="131"/>
      <c r="C26" s="131"/>
      <c r="D26" s="131"/>
      <c r="E26" s="131"/>
      <c r="F26" s="131"/>
      <c r="G26" s="131"/>
      <c r="H26" s="132"/>
      <c r="I26" s="56"/>
      <c r="J26" s="57"/>
      <c r="K26" s="98" t="str">
        <f t="shared" ref="K26:K33" si="0">A26</f>
        <v>Bliskość uczelni od domu</v>
      </c>
      <c r="L26" s="95">
        <v>0.27300000000000002</v>
      </c>
      <c r="M26" s="96">
        <v>9.0999999999999998E-2</v>
      </c>
      <c r="N26" s="96">
        <v>0</v>
      </c>
      <c r="O26" s="96">
        <v>0</v>
      </c>
      <c r="P26" s="97">
        <v>0.63600000000000001</v>
      </c>
    </row>
    <row r="27" spans="1:16" ht="18.75" x14ac:dyDescent="0.25">
      <c r="A27" s="130" t="s">
        <v>153</v>
      </c>
      <c r="B27" s="131"/>
      <c r="C27" s="131"/>
      <c r="D27" s="131"/>
      <c r="E27" s="131"/>
      <c r="F27" s="131"/>
      <c r="G27" s="131"/>
      <c r="H27" s="132"/>
      <c r="I27" s="56"/>
      <c r="J27" s="57"/>
      <c r="K27" s="98" t="str">
        <f t="shared" si="0"/>
        <v>Wysoki poziom nauczania</v>
      </c>
      <c r="L27" s="95">
        <v>0</v>
      </c>
      <c r="M27" s="96">
        <v>9.0999999999999998E-2</v>
      </c>
      <c r="N27" s="96">
        <f>M27*3</f>
        <v>0.27300000000000002</v>
      </c>
      <c r="O27" s="96">
        <f>M27*4</f>
        <v>0.36399999999999999</v>
      </c>
      <c r="P27" s="97">
        <f>M27*3</f>
        <v>0.27300000000000002</v>
      </c>
    </row>
    <row r="28" spans="1:16" ht="18.75" x14ac:dyDescent="0.25">
      <c r="A28" s="130" t="s">
        <v>154</v>
      </c>
      <c r="B28" s="131"/>
      <c r="C28" s="131"/>
      <c r="D28" s="131"/>
      <c r="E28" s="131"/>
      <c r="F28" s="131"/>
      <c r="G28" s="131"/>
      <c r="H28" s="132"/>
      <c r="I28" s="56"/>
      <c r="J28" s="57"/>
      <c r="K28" s="98" t="str">
        <f t="shared" si="0"/>
        <v>Nie dostałam/em się na inną uczelnię</v>
      </c>
      <c r="L28" s="95">
        <v>0.63600000000000001</v>
      </c>
      <c r="M28" s="96">
        <v>9.0999999999999998E-2</v>
      </c>
      <c r="N28" s="96">
        <v>9.0999999999999998E-2</v>
      </c>
      <c r="O28" s="96">
        <v>0</v>
      </c>
      <c r="P28" s="97">
        <v>0.182</v>
      </c>
    </row>
    <row r="29" spans="1:16" ht="18.75" x14ac:dyDescent="0.25">
      <c r="A29" s="130" t="s">
        <v>155</v>
      </c>
      <c r="B29" s="131"/>
      <c r="C29" s="131"/>
      <c r="D29" s="131"/>
      <c r="E29" s="131"/>
      <c r="F29" s="131"/>
      <c r="G29" s="131"/>
      <c r="H29" s="132"/>
      <c r="I29" s="56"/>
      <c r="J29" s="57"/>
      <c r="K29" s="98" t="str">
        <f t="shared" si="0"/>
        <v>Wybrany kierunek studiów odpowiada moim zainteresowaniom</v>
      </c>
      <c r="L29" s="95">
        <v>0</v>
      </c>
      <c r="M29" s="96">
        <v>9.0999999999999998E-2</v>
      </c>
      <c r="N29" s="96">
        <f>M29*3</f>
        <v>0.27300000000000002</v>
      </c>
      <c r="O29" s="96">
        <f>M29*5</f>
        <v>0.45499999999999996</v>
      </c>
      <c r="P29" s="97">
        <f>M29*2</f>
        <v>0.182</v>
      </c>
    </row>
    <row r="30" spans="1:16" ht="18.75" x14ac:dyDescent="0.25">
      <c r="A30" s="130" t="s">
        <v>156</v>
      </c>
      <c r="B30" s="131"/>
      <c r="C30" s="131"/>
      <c r="D30" s="131"/>
      <c r="E30" s="131"/>
      <c r="F30" s="131"/>
      <c r="G30" s="131"/>
      <c r="H30" s="132"/>
      <c r="I30" s="56"/>
      <c r="J30" s="57"/>
      <c r="K30" s="98" t="str">
        <f t="shared" si="0"/>
        <v>Ze względu na duże możliwości znalezienia pracy po ukończeniu studiów</v>
      </c>
      <c r="L30" s="95">
        <v>9.0999999999999998E-2</v>
      </c>
      <c r="M30" s="96">
        <v>0</v>
      </c>
      <c r="N30" s="96">
        <f>L30*6-0.001</f>
        <v>0.54500000000000004</v>
      </c>
      <c r="O30" s="96">
        <f>L30*2</f>
        <v>0.182</v>
      </c>
      <c r="P30" s="97">
        <f>L30*2</f>
        <v>0.182</v>
      </c>
    </row>
    <row r="31" spans="1:16" ht="18.75" x14ac:dyDescent="0.25">
      <c r="A31" s="130" t="s">
        <v>157</v>
      </c>
      <c r="B31" s="131"/>
      <c r="C31" s="131"/>
      <c r="D31" s="131"/>
      <c r="E31" s="131"/>
      <c r="F31" s="131"/>
      <c r="G31" s="131"/>
      <c r="H31" s="132"/>
      <c r="I31" s="56"/>
      <c r="J31" s="57"/>
      <c r="K31" s="98" t="str">
        <f t="shared" si="0"/>
        <v>Skorzystałam/em z polecenia rodziców/znajomych</v>
      </c>
      <c r="L31" s="95">
        <v>0.182</v>
      </c>
      <c r="M31" s="96">
        <f>L31</f>
        <v>0.182</v>
      </c>
      <c r="N31" s="96">
        <f>M31*2</f>
        <v>0.36399999999999999</v>
      </c>
      <c r="O31" s="96">
        <f>M31</f>
        <v>0.182</v>
      </c>
      <c r="P31" s="97">
        <f>M31/2</f>
        <v>9.0999999999999998E-2</v>
      </c>
    </row>
    <row r="32" spans="1:16" ht="18.75" x14ac:dyDescent="0.25">
      <c r="A32" s="130" t="s">
        <v>158</v>
      </c>
      <c r="B32" s="131"/>
      <c r="C32" s="131"/>
      <c r="D32" s="131"/>
      <c r="E32" s="131"/>
      <c r="F32" s="131"/>
      <c r="G32" s="131"/>
      <c r="H32" s="132"/>
      <c r="I32" s="56"/>
      <c r="J32" s="57"/>
      <c r="K32" s="98" t="str">
        <f t="shared" si="0"/>
        <v>Niskie koszty utrzymania się w Płocku</v>
      </c>
      <c r="L32" s="95">
        <v>9.0999999999999998E-2</v>
      </c>
      <c r="M32" s="96">
        <f>L32*4</f>
        <v>0.36399999999999999</v>
      </c>
      <c r="N32" s="96">
        <f>L32*4</f>
        <v>0.36399999999999999</v>
      </c>
      <c r="O32" s="96">
        <f>L32</f>
        <v>9.0999999999999998E-2</v>
      </c>
      <c r="P32" s="97">
        <f>L32</f>
        <v>9.0999999999999998E-2</v>
      </c>
    </row>
    <row r="33" spans="1:16" ht="19.5" thickBot="1" x14ac:dyDescent="0.3">
      <c r="A33" s="142" t="s">
        <v>159</v>
      </c>
      <c r="B33" s="143"/>
      <c r="C33" s="143"/>
      <c r="D33" s="143"/>
      <c r="E33" s="143"/>
      <c r="F33" s="143"/>
      <c r="G33" s="143"/>
      <c r="H33" s="144"/>
      <c r="I33" s="59"/>
      <c r="J33" s="60"/>
      <c r="K33" s="99" t="str">
        <f t="shared" si="0"/>
        <v>Niska opłata roczna za studia (Oceniają studenci studiów niestacjonarnych)</v>
      </c>
      <c r="L33" s="100">
        <v>0.36399999999999999</v>
      </c>
      <c r="M33" s="101">
        <v>0</v>
      </c>
      <c r="N33" s="101">
        <v>0.54500000000000004</v>
      </c>
      <c r="O33" s="101">
        <v>0</v>
      </c>
      <c r="P33" s="102">
        <v>9.0999999999999998E-2</v>
      </c>
    </row>
    <row r="48" spans="1:16" ht="19.5" customHeight="1" x14ac:dyDescent="0.25"/>
    <row r="54" spans="1:11" ht="15.75" thickBot="1" x14ac:dyDescent="0.3"/>
    <row r="55" spans="1:11" ht="19.5" thickBot="1" x14ac:dyDescent="0.3">
      <c r="A55" s="128" t="s">
        <v>105</v>
      </c>
      <c r="B55" s="129"/>
      <c r="C55" s="129"/>
      <c r="D55" s="129"/>
      <c r="E55" s="129"/>
      <c r="F55" s="129"/>
      <c r="G55" s="129"/>
      <c r="H55" s="138"/>
      <c r="I55" s="13"/>
      <c r="J55" s="21"/>
      <c r="K55" s="18"/>
    </row>
    <row r="56" spans="1:11" ht="18.75" x14ac:dyDescent="0.25">
      <c r="A56" s="135" t="s">
        <v>106</v>
      </c>
      <c r="B56" s="136"/>
      <c r="C56" s="136"/>
      <c r="D56" s="136"/>
      <c r="E56" s="136"/>
      <c r="F56" s="136"/>
      <c r="G56" s="136"/>
      <c r="H56" s="137"/>
      <c r="I56" s="53"/>
      <c r="J56" s="54"/>
      <c r="K56" s="55">
        <f>8/33</f>
        <v>0.24242424242424243</v>
      </c>
    </row>
    <row r="57" spans="1:11" ht="18.75" x14ac:dyDescent="0.25">
      <c r="A57" s="130" t="s">
        <v>107</v>
      </c>
      <c r="B57" s="131"/>
      <c r="C57" s="131"/>
      <c r="D57" s="131"/>
      <c r="E57" s="131"/>
      <c r="F57" s="131"/>
      <c r="G57" s="131"/>
      <c r="H57" s="132"/>
      <c r="I57" s="56"/>
      <c r="J57" s="57"/>
      <c r="K57" s="58">
        <f>6/33</f>
        <v>0.18181818181818182</v>
      </c>
    </row>
    <row r="58" spans="1:11" ht="18.75" x14ac:dyDescent="0.25">
      <c r="A58" s="130" t="s">
        <v>108</v>
      </c>
      <c r="B58" s="131"/>
      <c r="C58" s="131"/>
      <c r="D58" s="131"/>
      <c r="E58" s="131"/>
      <c r="F58" s="131"/>
      <c r="G58" s="131"/>
      <c r="H58" s="132"/>
      <c r="I58" s="56"/>
      <c r="J58" s="57"/>
      <c r="K58" s="58">
        <f>1/33</f>
        <v>3.0303030303030304E-2</v>
      </c>
    </row>
    <row r="59" spans="1:11" ht="18.75" x14ac:dyDescent="0.25">
      <c r="A59" s="130" t="s">
        <v>109</v>
      </c>
      <c r="B59" s="131"/>
      <c r="C59" s="131"/>
      <c r="D59" s="131"/>
      <c r="E59" s="131"/>
      <c r="F59" s="131"/>
      <c r="G59" s="131"/>
      <c r="H59" s="132"/>
      <c r="I59" s="56"/>
      <c r="J59" s="57"/>
      <c r="K59" s="58">
        <f>3/33</f>
        <v>9.0909090909090912E-2</v>
      </c>
    </row>
    <row r="60" spans="1:11" ht="18.75" x14ac:dyDescent="0.25">
      <c r="A60" s="130" t="s">
        <v>110</v>
      </c>
      <c r="B60" s="131"/>
      <c r="C60" s="131"/>
      <c r="D60" s="131"/>
      <c r="E60" s="131"/>
      <c r="F60" s="131"/>
      <c r="G60" s="131"/>
      <c r="H60" s="132"/>
      <c r="I60" s="56"/>
      <c r="J60" s="57"/>
      <c r="K60" s="58">
        <f>14/33</f>
        <v>0.42424242424242425</v>
      </c>
    </row>
    <row r="61" spans="1:11" ht="19.5" thickBot="1" x14ac:dyDescent="0.3">
      <c r="A61" s="142" t="s">
        <v>104</v>
      </c>
      <c r="B61" s="143"/>
      <c r="C61" s="143"/>
      <c r="D61" s="143"/>
      <c r="E61" s="143"/>
      <c r="F61" s="143"/>
      <c r="G61" s="143"/>
      <c r="H61" s="144"/>
      <c r="I61" s="59"/>
      <c r="J61" s="60"/>
      <c r="K61" s="61">
        <f>1/33</f>
        <v>3.0303030303030304E-2</v>
      </c>
    </row>
    <row r="66" spans="1:11" ht="19.5" customHeight="1" x14ac:dyDescent="0.25"/>
    <row r="67" spans="1:11" ht="19.5" customHeight="1" x14ac:dyDescent="0.25"/>
    <row r="79" spans="1:11" ht="15.75" thickBot="1" x14ac:dyDescent="0.3"/>
    <row r="80" spans="1:11" ht="19.5" thickBot="1" x14ac:dyDescent="0.3">
      <c r="A80" s="128" t="s">
        <v>111</v>
      </c>
      <c r="B80" s="129"/>
      <c r="C80" s="129"/>
      <c r="D80" s="129"/>
      <c r="E80" s="129"/>
      <c r="F80" s="129"/>
      <c r="G80" s="129"/>
      <c r="H80" s="138"/>
      <c r="I80" s="13"/>
      <c r="J80" s="21"/>
      <c r="K80" s="62"/>
    </row>
    <row r="81" spans="1:11" ht="18.75" x14ac:dyDescent="0.25">
      <c r="A81" s="135" t="s">
        <v>112</v>
      </c>
      <c r="B81" s="136"/>
      <c r="C81" s="136"/>
      <c r="D81" s="136"/>
      <c r="E81" s="136"/>
      <c r="F81" s="136"/>
      <c r="G81" s="136"/>
      <c r="H81" s="137"/>
      <c r="I81" s="53"/>
      <c r="J81" s="54"/>
      <c r="K81" s="55">
        <f>2/33</f>
        <v>6.0606060606060608E-2</v>
      </c>
    </row>
    <row r="82" spans="1:11" ht="18.75" x14ac:dyDescent="0.25">
      <c r="A82" s="130" t="s">
        <v>113</v>
      </c>
      <c r="B82" s="131"/>
      <c r="C82" s="131"/>
      <c r="D82" s="131"/>
      <c r="E82" s="131"/>
      <c r="F82" s="131"/>
      <c r="G82" s="131"/>
      <c r="H82" s="132"/>
      <c r="I82" s="56"/>
      <c r="J82" s="57"/>
      <c r="K82" s="58">
        <f>11/33</f>
        <v>0.33333333333333331</v>
      </c>
    </row>
    <row r="83" spans="1:11" ht="19.5" thickBot="1" x14ac:dyDescent="0.3">
      <c r="A83" s="142" t="s">
        <v>114</v>
      </c>
      <c r="B83" s="143"/>
      <c r="C83" s="143"/>
      <c r="D83" s="143"/>
      <c r="E83" s="143"/>
      <c r="F83" s="143"/>
      <c r="G83" s="143"/>
      <c r="H83" s="144"/>
      <c r="I83" s="59"/>
      <c r="J83" s="60"/>
      <c r="K83" s="61">
        <f>20/33</f>
        <v>0.60606060606060608</v>
      </c>
    </row>
    <row r="91" spans="1:11" x14ac:dyDescent="0.25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</row>
    <row r="92" spans="1:11" x14ac:dyDescent="0.25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</row>
    <row r="93" spans="1:11" x14ac:dyDescent="0.25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</row>
    <row r="94" spans="1:11" x14ac:dyDescent="0.25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</row>
    <row r="95" spans="1:11" x14ac:dyDescent="0.25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</row>
    <row r="96" spans="1:11" x14ac:dyDescent="0.25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</row>
    <row r="97" spans="1:11" x14ac:dyDescent="0.25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</row>
    <row r="98" spans="1:11" x14ac:dyDescent="0.25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</row>
    <row r="99" spans="1:11" x14ac:dyDescent="0.25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</row>
    <row r="100" spans="1:11" x14ac:dyDescent="0.25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</row>
    <row r="101" spans="1:11" ht="15.75" thickBot="1" x14ac:dyDescent="0.3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</row>
    <row r="102" spans="1:11" ht="75.75" thickBot="1" x14ac:dyDescent="0.3">
      <c r="A102" s="51" t="s">
        <v>115</v>
      </c>
      <c r="B102" s="52"/>
      <c r="C102" s="52"/>
      <c r="D102" s="52"/>
      <c r="E102" s="52"/>
      <c r="F102" s="52"/>
      <c r="G102" s="52"/>
      <c r="H102" s="67"/>
      <c r="I102" s="13"/>
      <c r="J102" s="21"/>
      <c r="K102" s="63">
        <v>6.64</v>
      </c>
    </row>
    <row r="103" spans="1:11" ht="32.25" thickBot="1" x14ac:dyDescent="0.3">
      <c r="A103" s="64" t="s">
        <v>116</v>
      </c>
      <c r="B103" s="65"/>
      <c r="C103" s="65"/>
      <c r="D103" s="65"/>
      <c r="E103" s="65"/>
      <c r="F103" s="65"/>
      <c r="G103" s="65"/>
      <c r="H103" s="66"/>
      <c r="I103" s="13"/>
      <c r="J103" s="21"/>
      <c r="K103" s="63">
        <v>6.61</v>
      </c>
    </row>
    <row r="104" spans="1:11" x14ac:dyDescent="0.25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</row>
    <row r="105" spans="1:11" x14ac:dyDescent="0.25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</row>
    <row r="106" spans="1:11" x14ac:dyDescent="0.25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</row>
    <row r="107" spans="1:11" x14ac:dyDescent="0.25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</row>
    <row r="108" spans="1:11" ht="15.75" thickBot="1" x14ac:dyDescent="0.3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</row>
    <row r="109" spans="1:11" ht="19.5" thickBot="1" x14ac:dyDescent="0.3">
      <c r="A109" s="51" t="s">
        <v>117</v>
      </c>
      <c r="B109" s="52"/>
      <c r="C109" s="52"/>
      <c r="D109" s="52"/>
      <c r="E109" s="52"/>
      <c r="F109" s="52"/>
      <c r="G109" s="52"/>
      <c r="H109" s="67"/>
      <c r="I109" s="13"/>
      <c r="J109" s="21"/>
      <c r="K109" s="62"/>
    </row>
    <row r="110" spans="1:11" ht="18.75" x14ac:dyDescent="0.25">
      <c r="A110" s="68" t="s">
        <v>118</v>
      </c>
      <c r="B110" s="69"/>
      <c r="C110" s="69"/>
      <c r="D110" s="69"/>
      <c r="E110" s="69"/>
      <c r="F110" s="69"/>
      <c r="G110" s="69"/>
      <c r="H110" s="70"/>
      <c r="I110" s="53"/>
      <c r="J110" s="54"/>
      <c r="K110" s="55">
        <f>19/33</f>
        <v>0.5757575757575758</v>
      </c>
    </row>
    <row r="111" spans="1:11" ht="19.5" thickBot="1" x14ac:dyDescent="0.3">
      <c r="A111" s="71" t="s">
        <v>119</v>
      </c>
      <c r="B111" s="72"/>
      <c r="C111" s="72"/>
      <c r="D111" s="72"/>
      <c r="E111" s="72"/>
      <c r="F111" s="72"/>
      <c r="G111" s="72"/>
      <c r="H111" s="73"/>
      <c r="I111" s="59"/>
      <c r="J111" s="60"/>
      <c r="K111" s="61">
        <f>14/33</f>
        <v>0.42424242424242425</v>
      </c>
    </row>
    <row r="112" spans="1:11" x14ac:dyDescent="0.25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</row>
    <row r="113" spans="1:11" x14ac:dyDescent="0.25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</row>
    <row r="114" spans="1:11" x14ac:dyDescent="0.25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</row>
    <row r="115" spans="1:11" x14ac:dyDescent="0.25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</row>
    <row r="116" spans="1:11" x14ac:dyDescent="0.25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</row>
    <row r="117" spans="1:11" x14ac:dyDescent="0.25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</row>
    <row r="118" spans="1:11" x14ac:dyDescent="0.25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</row>
    <row r="119" spans="1:11" x14ac:dyDescent="0.25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</row>
    <row r="120" spans="1:11" x14ac:dyDescent="0.25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</row>
    <row r="121" spans="1:11" x14ac:dyDescent="0.25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</row>
    <row r="122" spans="1:11" x14ac:dyDescent="0.25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</row>
    <row r="123" spans="1:11" x14ac:dyDescent="0.25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</row>
    <row r="124" spans="1:11" x14ac:dyDescent="0.25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</row>
    <row r="125" spans="1:11" x14ac:dyDescent="0.25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</row>
    <row r="126" spans="1:11" ht="15.75" thickBot="1" x14ac:dyDescent="0.3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</row>
    <row r="127" spans="1:11" ht="19.5" thickBot="1" x14ac:dyDescent="0.3">
      <c r="A127" s="51" t="s">
        <v>120</v>
      </c>
      <c r="B127" s="52"/>
      <c r="C127" s="52"/>
      <c r="D127" s="52"/>
      <c r="E127" s="52"/>
      <c r="F127" s="52"/>
      <c r="G127" s="52"/>
      <c r="H127" s="67"/>
      <c r="I127" s="13"/>
      <c r="J127" s="21"/>
      <c r="K127" s="62"/>
    </row>
    <row r="128" spans="1:11" ht="18.75" x14ac:dyDescent="0.25">
      <c r="A128" s="68" t="s">
        <v>3</v>
      </c>
      <c r="B128" s="69"/>
      <c r="C128" s="69"/>
      <c r="D128" s="69"/>
      <c r="E128" s="69"/>
      <c r="F128" s="69"/>
      <c r="G128" s="69"/>
      <c r="H128" s="70"/>
      <c r="I128" s="53"/>
      <c r="J128" s="54"/>
      <c r="K128" s="55">
        <f>28/33</f>
        <v>0.84848484848484851</v>
      </c>
    </row>
    <row r="129" spans="1:11" ht="19.5" thickBot="1" x14ac:dyDescent="0.3">
      <c r="A129" s="71" t="s">
        <v>121</v>
      </c>
      <c r="B129" s="72"/>
      <c r="C129" s="72"/>
      <c r="D129" s="72"/>
      <c r="E129" s="72"/>
      <c r="F129" s="72"/>
      <c r="G129" s="72"/>
      <c r="H129" s="73"/>
      <c r="I129" s="59"/>
      <c r="J129" s="60"/>
      <c r="K129" s="61">
        <f>5/33</f>
        <v>0.15151515151515152</v>
      </c>
    </row>
    <row r="130" spans="1:11" x14ac:dyDescent="0.25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</row>
    <row r="131" spans="1:11" x14ac:dyDescent="0.25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</row>
    <row r="132" spans="1:11" x14ac:dyDescent="0.25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</row>
    <row r="133" spans="1:11" x14ac:dyDescent="0.25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</row>
    <row r="134" spans="1:11" x14ac:dyDescent="0.25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</row>
    <row r="135" spans="1:11" x14ac:dyDescent="0.25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</row>
    <row r="136" spans="1:11" x14ac:dyDescent="0.25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</row>
    <row r="137" spans="1:11" x14ac:dyDescent="0.25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</row>
    <row r="138" spans="1:11" x14ac:dyDescent="0.25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</row>
    <row r="139" spans="1:11" x14ac:dyDescent="0.25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</row>
    <row r="140" spans="1:11" x14ac:dyDescent="0.25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</row>
    <row r="141" spans="1:11" x14ac:dyDescent="0.25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</row>
    <row r="142" spans="1:11" x14ac:dyDescent="0.25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</row>
    <row r="143" spans="1:11" x14ac:dyDescent="0.25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</row>
    <row r="144" spans="1:11" x14ac:dyDescent="0.25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</row>
    <row r="145" spans="1:11" x14ac:dyDescent="0.25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</row>
  </sheetData>
  <mergeCells count="29">
    <mergeCell ref="A82:H82"/>
    <mergeCell ref="A83:H83"/>
    <mergeCell ref="A59:H59"/>
    <mergeCell ref="A60:H60"/>
    <mergeCell ref="A61:H61"/>
    <mergeCell ref="A80:H80"/>
    <mergeCell ref="A81:H81"/>
    <mergeCell ref="A6:H6"/>
    <mergeCell ref="A7:H7"/>
    <mergeCell ref="A55:H55"/>
    <mergeCell ref="A56:H56"/>
    <mergeCell ref="A57:H57"/>
    <mergeCell ref="A33:H33"/>
    <mergeCell ref="A58:H58"/>
    <mergeCell ref="A1:H1"/>
    <mergeCell ref="I1:K1"/>
    <mergeCell ref="F2:H2"/>
    <mergeCell ref="A3:H3"/>
    <mergeCell ref="A4:H4"/>
    <mergeCell ref="A5:H5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</mergeCells>
  <pageMargins left="0.7" right="0.7" top="0.75" bottom="0.75" header="0.3" footer="0.3"/>
  <pageSetup paperSize="9" scale="3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53"/>
  <sheetViews>
    <sheetView showGridLines="0" view="pageBreakPreview" topLeftCell="A70" zoomScale="55" zoomScaleNormal="70" zoomScaleSheetLayoutView="55" workbookViewId="0">
      <selection activeCell="F43" sqref="F43"/>
    </sheetView>
  </sheetViews>
  <sheetFormatPr defaultRowHeight="15" outlineLevelCol="1" x14ac:dyDescent="0.25"/>
  <cols>
    <col min="1" max="1" width="127.7109375" customWidth="1"/>
    <col min="2" max="2" width="5.42578125" customWidth="1"/>
    <col min="8" max="8" width="9.28515625" customWidth="1"/>
    <col min="9" max="10" width="4.42578125" hidden="1" customWidth="1" outlineLevel="1"/>
    <col min="11" max="11" width="20.5703125" customWidth="1" collapsed="1"/>
    <col min="21" max="21" width="30.5703125" bestFit="1" customWidth="1"/>
    <col min="22" max="22" width="8.42578125" customWidth="1"/>
  </cols>
  <sheetData>
    <row r="1" spans="1:11" ht="64.5" customHeight="1" thickBot="1" x14ac:dyDescent="0.3">
      <c r="A1" s="126" t="s">
        <v>122</v>
      </c>
      <c r="B1" s="127"/>
      <c r="C1" s="127"/>
      <c r="D1" s="127"/>
      <c r="E1" s="127"/>
      <c r="F1" s="127"/>
      <c r="G1" s="127"/>
      <c r="H1" s="127"/>
      <c r="I1" s="120"/>
      <c r="J1" s="121"/>
      <c r="K1" s="122"/>
    </row>
    <row r="2" spans="1:11" ht="57" thickBot="1" x14ac:dyDescent="0.3">
      <c r="A2" s="48"/>
      <c r="B2" s="47"/>
      <c r="C2" s="47"/>
      <c r="D2" s="47"/>
      <c r="E2" s="47"/>
      <c r="F2" s="133" t="s">
        <v>98</v>
      </c>
      <c r="G2" s="133"/>
      <c r="H2" s="134"/>
      <c r="I2" s="14"/>
      <c r="J2" s="14"/>
      <c r="K2" s="14" t="s">
        <v>99</v>
      </c>
    </row>
    <row r="3" spans="1:11" ht="19.5" thickBot="1" x14ac:dyDescent="0.3">
      <c r="A3" s="128" t="s">
        <v>123</v>
      </c>
      <c r="B3" s="114"/>
      <c r="C3" s="114"/>
      <c r="D3" s="114"/>
      <c r="E3" s="114"/>
      <c r="F3" s="114"/>
      <c r="G3" s="114"/>
      <c r="H3" s="115"/>
      <c r="I3" s="11"/>
      <c r="J3" s="12"/>
      <c r="K3" s="18"/>
    </row>
    <row r="4" spans="1:11" ht="19.5" thickBot="1" x14ac:dyDescent="0.3">
      <c r="A4" s="135" t="s">
        <v>11</v>
      </c>
      <c r="B4" s="136"/>
      <c r="C4" s="136"/>
      <c r="D4" s="136"/>
      <c r="E4" s="136"/>
      <c r="F4" s="136"/>
      <c r="G4" s="136"/>
      <c r="H4" s="137"/>
      <c r="I4" s="53"/>
      <c r="J4" s="54"/>
      <c r="K4" s="55">
        <v>1</v>
      </c>
    </row>
    <row r="5" spans="1:11" ht="19.5" customHeight="1" thickBot="1" x14ac:dyDescent="0.3">
      <c r="A5" s="128" t="s">
        <v>124</v>
      </c>
      <c r="B5" s="114"/>
      <c r="C5" s="114"/>
      <c r="D5" s="114"/>
      <c r="E5" s="114"/>
      <c r="F5" s="114"/>
      <c r="G5" s="114"/>
      <c r="H5" s="115"/>
      <c r="I5" s="13"/>
      <c r="J5" s="21"/>
      <c r="K5" s="18"/>
    </row>
    <row r="6" spans="1:11" ht="18.75" x14ac:dyDescent="0.25">
      <c r="A6" s="135" t="s">
        <v>3</v>
      </c>
      <c r="B6" s="136"/>
      <c r="C6" s="136"/>
      <c r="D6" s="136"/>
      <c r="E6" s="136"/>
      <c r="F6" s="136"/>
      <c r="G6" s="136"/>
      <c r="H6" s="137"/>
      <c r="I6" s="53"/>
      <c r="J6" s="54"/>
      <c r="K6" s="55">
        <v>0.75</v>
      </c>
    </row>
    <row r="7" spans="1:11" ht="19.5" thickBot="1" x14ac:dyDescent="0.3">
      <c r="A7" s="142" t="s">
        <v>121</v>
      </c>
      <c r="B7" s="143"/>
      <c r="C7" s="143"/>
      <c r="D7" s="143"/>
      <c r="E7" s="143"/>
      <c r="F7" s="143"/>
      <c r="G7" s="143"/>
      <c r="H7" s="144"/>
      <c r="I7" s="59"/>
      <c r="J7" s="60"/>
      <c r="K7" s="61">
        <v>0.25</v>
      </c>
    </row>
    <row r="8" spans="1:11" s="74" customFormat="1" ht="19.5" customHeight="1" x14ac:dyDescent="0.25"/>
    <row r="20" spans="1:16" ht="39.75" customHeight="1" x14ac:dyDescent="0.25"/>
    <row r="21" spans="1:16" ht="19.5" customHeight="1" thickBot="1" x14ac:dyDescent="0.3"/>
    <row r="22" spans="1:16" ht="19.5" customHeight="1" thickBot="1" x14ac:dyDescent="0.3">
      <c r="A22" s="128" t="s">
        <v>125</v>
      </c>
      <c r="B22" s="129"/>
      <c r="C22" s="129"/>
      <c r="D22" s="129"/>
      <c r="E22" s="129"/>
      <c r="F22" s="129"/>
      <c r="G22" s="129"/>
      <c r="H22" s="138"/>
      <c r="I22" s="13"/>
      <c r="J22" s="21"/>
      <c r="K22" s="62"/>
      <c r="L22" s="74"/>
      <c r="M22" s="74"/>
      <c r="N22" s="74"/>
      <c r="O22" s="74"/>
      <c r="P22" s="74"/>
    </row>
    <row r="23" spans="1:16" ht="19.5" customHeight="1" x14ac:dyDescent="0.25">
      <c r="A23" s="147" t="s">
        <v>126</v>
      </c>
      <c r="B23" s="147"/>
      <c r="C23" s="147"/>
      <c r="D23" s="147"/>
      <c r="E23" s="147"/>
      <c r="F23" s="147"/>
      <c r="G23" s="147"/>
      <c r="H23" s="148"/>
      <c r="I23" s="53"/>
      <c r="J23" s="54"/>
      <c r="K23" s="55">
        <f>2/28</f>
        <v>7.1428571428571425E-2</v>
      </c>
    </row>
    <row r="24" spans="1:16" ht="19.5" customHeight="1" x14ac:dyDescent="0.25">
      <c r="A24" s="145" t="s">
        <v>127</v>
      </c>
      <c r="B24" s="145"/>
      <c r="C24" s="145"/>
      <c r="D24" s="145"/>
      <c r="E24" s="145"/>
      <c r="F24" s="145"/>
      <c r="G24" s="145"/>
      <c r="H24" s="146"/>
      <c r="I24" s="76"/>
      <c r="J24" s="77"/>
      <c r="K24" s="78">
        <f>7/28</f>
        <v>0.25</v>
      </c>
    </row>
    <row r="25" spans="1:16" ht="19.5" customHeight="1" x14ac:dyDescent="0.25">
      <c r="A25" s="145" t="s">
        <v>128</v>
      </c>
      <c r="B25" s="145"/>
      <c r="C25" s="145"/>
      <c r="D25" s="145"/>
      <c r="E25" s="145"/>
      <c r="F25" s="145"/>
      <c r="G25" s="145"/>
      <c r="H25" s="146"/>
      <c r="I25" s="76"/>
      <c r="J25" s="77"/>
      <c r="K25" s="78">
        <f>2/28</f>
        <v>7.1428571428571425E-2</v>
      </c>
    </row>
    <row r="26" spans="1:16" ht="19.5" customHeight="1" x14ac:dyDescent="0.25">
      <c r="A26" s="145" t="s">
        <v>129</v>
      </c>
      <c r="B26" s="145"/>
      <c r="C26" s="145"/>
      <c r="D26" s="145"/>
      <c r="E26" s="145"/>
      <c r="F26" s="145"/>
      <c r="G26" s="145"/>
      <c r="H26" s="146"/>
      <c r="I26" s="56"/>
      <c r="J26" s="57"/>
      <c r="K26" s="58">
        <f>7/28</f>
        <v>0.25</v>
      </c>
    </row>
    <row r="27" spans="1:16" ht="19.5" customHeight="1" thickBot="1" x14ac:dyDescent="0.3">
      <c r="A27" s="149" t="s">
        <v>110</v>
      </c>
      <c r="B27" s="149"/>
      <c r="C27" s="149"/>
      <c r="D27" s="149"/>
      <c r="E27" s="149"/>
      <c r="F27" s="149"/>
      <c r="G27" s="149"/>
      <c r="H27" s="150"/>
      <c r="I27" s="59"/>
      <c r="J27" s="60"/>
      <c r="K27" s="61">
        <f>10/28</f>
        <v>0.35714285714285715</v>
      </c>
    </row>
    <row r="28" spans="1:16" ht="19.5" customHeight="1" x14ac:dyDescent="0.25"/>
    <row r="29" spans="1:16" ht="19.5" customHeight="1" x14ac:dyDescent="0.25"/>
    <row r="30" spans="1:16" ht="19.5" customHeight="1" x14ac:dyDescent="0.25"/>
    <row r="31" spans="1:16" ht="19.5" customHeight="1" x14ac:dyDescent="0.25"/>
    <row r="32" spans="1:16" ht="19.5" customHeight="1" x14ac:dyDescent="0.25"/>
    <row r="33" spans="1:11" ht="19.5" customHeight="1" x14ac:dyDescent="0.25"/>
    <row r="43" spans="1:11" ht="15.75" thickBot="1" x14ac:dyDescent="0.3"/>
    <row r="44" spans="1:11" ht="41.25" customHeight="1" thickBot="1" x14ac:dyDescent="0.3">
      <c r="A44" s="128" t="s">
        <v>130</v>
      </c>
      <c r="B44" s="129"/>
      <c r="C44" s="129"/>
      <c r="D44" s="129"/>
      <c r="E44" s="129"/>
      <c r="F44" s="129"/>
      <c r="G44" s="129"/>
      <c r="H44" s="138"/>
      <c r="I44" s="13"/>
      <c r="J44" s="21"/>
      <c r="K44" s="62"/>
    </row>
    <row r="45" spans="1:11" ht="19.5" thickBot="1" x14ac:dyDescent="0.3">
      <c r="A45" s="79" t="s">
        <v>131</v>
      </c>
      <c r="B45" s="79"/>
      <c r="C45" s="79"/>
      <c r="D45" s="79"/>
      <c r="E45" s="79"/>
      <c r="F45" s="79"/>
      <c r="G45" s="79"/>
      <c r="H45" s="80"/>
      <c r="I45" s="13"/>
      <c r="J45" s="21"/>
      <c r="K45" s="81">
        <f>10/28</f>
        <v>0.35714285714285715</v>
      </c>
    </row>
    <row r="46" spans="1:11" ht="19.5" thickBot="1" x14ac:dyDescent="0.3">
      <c r="A46" s="82" t="s">
        <v>132</v>
      </c>
      <c r="B46" s="82"/>
      <c r="C46" s="82"/>
      <c r="D46" s="82"/>
      <c r="E46" s="82"/>
      <c r="F46" s="82"/>
      <c r="G46" s="82"/>
      <c r="H46" s="83"/>
      <c r="I46" s="13"/>
      <c r="J46" s="21"/>
      <c r="K46" s="84">
        <f>4/28</f>
        <v>0.14285714285714285</v>
      </c>
    </row>
    <row r="47" spans="1:11" ht="19.5" thickBot="1" x14ac:dyDescent="0.3">
      <c r="A47" s="82" t="s">
        <v>133</v>
      </c>
      <c r="B47" s="82"/>
      <c r="C47" s="82"/>
      <c r="D47" s="82"/>
      <c r="E47" s="82"/>
      <c r="F47" s="82"/>
      <c r="G47" s="82"/>
      <c r="H47" s="83"/>
      <c r="I47" s="13"/>
      <c r="J47" s="21"/>
      <c r="K47" s="84">
        <f>6/28</f>
        <v>0.21428571428571427</v>
      </c>
    </row>
    <row r="48" spans="1:11" ht="19.5" thickBot="1" x14ac:dyDescent="0.3">
      <c r="A48" s="82" t="s">
        <v>110</v>
      </c>
      <c r="B48" s="82"/>
      <c r="C48" s="82"/>
      <c r="D48" s="82"/>
      <c r="E48" s="82"/>
      <c r="F48" s="82"/>
      <c r="G48" s="82"/>
      <c r="H48" s="83"/>
      <c r="I48" s="13"/>
      <c r="J48" s="21"/>
      <c r="K48" s="85">
        <f>7/28</f>
        <v>0.25</v>
      </c>
    </row>
    <row r="49" spans="1:16" ht="19.5" thickBot="1" x14ac:dyDescent="0.3">
      <c r="A49" s="86" t="s">
        <v>104</v>
      </c>
      <c r="B49" s="86"/>
      <c r="C49" s="86"/>
      <c r="D49" s="86"/>
      <c r="E49" s="86"/>
      <c r="F49" s="86"/>
      <c r="G49" s="86"/>
      <c r="H49" s="87"/>
      <c r="I49" s="13"/>
      <c r="J49" s="21"/>
      <c r="K49" s="88">
        <f>1/28</f>
        <v>3.5714285714285712E-2</v>
      </c>
    </row>
    <row r="50" spans="1:16" ht="15.75" thickBot="1" x14ac:dyDescent="0.3"/>
    <row r="51" spans="1:16" ht="19.5" thickBot="1" x14ac:dyDescent="0.3">
      <c r="A51" s="128" t="s">
        <v>134</v>
      </c>
      <c r="B51" s="129"/>
      <c r="C51" s="129"/>
      <c r="D51" s="129"/>
      <c r="E51" s="129"/>
      <c r="F51" s="129"/>
      <c r="G51" s="129"/>
      <c r="H51" s="138"/>
      <c r="I51" s="13"/>
      <c r="J51" s="21"/>
      <c r="K51" s="62"/>
      <c r="L51" s="89">
        <v>1</v>
      </c>
      <c r="M51" s="89">
        <v>2</v>
      </c>
      <c r="N51" s="89">
        <v>3</v>
      </c>
      <c r="O51" s="89">
        <v>4</v>
      </c>
      <c r="P51" s="89">
        <v>5</v>
      </c>
    </row>
    <row r="52" spans="1:16" ht="19.5" thickBot="1" x14ac:dyDescent="0.3">
      <c r="A52" s="147" t="s">
        <v>135</v>
      </c>
      <c r="B52" s="147"/>
      <c r="C52" s="147"/>
      <c r="D52" s="147"/>
      <c r="E52" s="147"/>
      <c r="F52" s="147"/>
      <c r="G52" s="147"/>
      <c r="H52" s="148"/>
      <c r="I52" s="13"/>
      <c r="J52" s="21"/>
      <c r="K52" s="90" t="str">
        <f>A52</f>
        <v>Ekonomia</v>
      </c>
      <c r="L52" s="91">
        <v>0.17899999999999999</v>
      </c>
      <c r="M52" s="92">
        <v>0</v>
      </c>
      <c r="N52" s="92">
        <v>0.214</v>
      </c>
      <c r="O52" s="92">
        <v>0.42899999999999999</v>
      </c>
      <c r="P52" s="93">
        <v>0.17899999999999999</v>
      </c>
    </row>
    <row r="53" spans="1:16" ht="19.5" thickBot="1" x14ac:dyDescent="0.3">
      <c r="A53" s="145" t="s">
        <v>136</v>
      </c>
      <c r="B53" s="145"/>
      <c r="C53" s="145"/>
      <c r="D53" s="145"/>
      <c r="E53" s="145"/>
      <c r="F53" s="145"/>
      <c r="G53" s="145"/>
      <c r="H53" s="146"/>
      <c r="I53" s="13"/>
      <c r="J53" s="21"/>
      <c r="K53" s="94" t="str">
        <f t="shared" ref="K53:K56" si="0">A53</f>
        <v>Finanse i rachunkowość</v>
      </c>
      <c r="L53" s="95">
        <v>0.14799999999999999</v>
      </c>
      <c r="M53" s="96">
        <v>7.3999999999999996E-2</v>
      </c>
      <c r="N53" s="96">
        <v>0.185</v>
      </c>
      <c r="O53" s="96">
        <v>0.222</v>
      </c>
      <c r="P53" s="97">
        <v>0.37</v>
      </c>
    </row>
    <row r="54" spans="1:16" ht="19.5" thickBot="1" x14ac:dyDescent="0.3">
      <c r="A54" s="145" t="s">
        <v>137</v>
      </c>
      <c r="B54" s="145"/>
      <c r="C54" s="145"/>
      <c r="D54" s="145"/>
      <c r="E54" s="145"/>
      <c r="F54" s="145"/>
      <c r="G54" s="145"/>
      <c r="H54" s="146"/>
      <c r="I54" s="13"/>
      <c r="J54" s="21"/>
      <c r="K54" s="94" t="str">
        <f t="shared" si="0"/>
        <v>Zarządzanie</v>
      </c>
      <c r="L54" s="95">
        <v>0.111</v>
      </c>
      <c r="M54" s="96">
        <v>0</v>
      </c>
      <c r="N54" s="96">
        <v>0.222</v>
      </c>
      <c r="O54" s="96">
        <v>0.33300000000000002</v>
      </c>
      <c r="P54" s="97">
        <v>0.33300000000000002</v>
      </c>
    </row>
    <row r="55" spans="1:16" ht="19.5" thickBot="1" x14ac:dyDescent="0.3">
      <c r="A55" s="145" t="s">
        <v>138</v>
      </c>
      <c r="B55" s="145"/>
      <c r="C55" s="145"/>
      <c r="D55" s="145"/>
      <c r="E55" s="145"/>
      <c r="F55" s="145"/>
      <c r="G55" s="145"/>
      <c r="H55" s="146"/>
      <c r="I55" s="13"/>
      <c r="J55" s="21"/>
      <c r="K55" s="98" t="str">
        <f t="shared" si="0"/>
        <v>Logistyka</v>
      </c>
      <c r="L55" s="95">
        <v>0.14799999999999999</v>
      </c>
      <c r="M55" s="96">
        <v>0.222</v>
      </c>
      <c r="N55" s="96">
        <v>0.222</v>
      </c>
      <c r="O55" s="96">
        <v>0.25900000000000001</v>
      </c>
      <c r="P55" s="97">
        <v>0.14799999999999999</v>
      </c>
    </row>
    <row r="56" spans="1:16" ht="19.5" thickBot="1" x14ac:dyDescent="0.3">
      <c r="A56" s="149" t="s">
        <v>104</v>
      </c>
      <c r="B56" s="149"/>
      <c r="C56" s="149"/>
      <c r="D56" s="149"/>
      <c r="E56" s="149"/>
      <c r="F56" s="149"/>
      <c r="G56" s="149"/>
      <c r="H56" s="150"/>
      <c r="I56" s="13"/>
      <c r="J56" s="21"/>
      <c r="K56" s="99" t="str">
        <f t="shared" si="0"/>
        <v>Inne</v>
      </c>
      <c r="L56" s="100">
        <v>0.38900000000000001</v>
      </c>
      <c r="M56" s="101">
        <v>0.111</v>
      </c>
      <c r="N56" s="101">
        <v>0.111</v>
      </c>
      <c r="O56" s="101">
        <v>0.33300000000000002</v>
      </c>
      <c r="P56" s="102">
        <v>5.6000000000000001E-2</v>
      </c>
    </row>
    <row r="59" spans="1:16" ht="19.5" customHeight="1" x14ac:dyDescent="0.25"/>
    <row r="72" spans="1:11" ht="15.75" thickBot="1" x14ac:dyDescent="0.3"/>
    <row r="73" spans="1:11" ht="51" customHeight="1" thickBot="1" x14ac:dyDescent="0.3">
      <c r="A73" s="49" t="s">
        <v>139</v>
      </c>
      <c r="B73" s="50"/>
      <c r="C73" s="50"/>
      <c r="D73" s="50"/>
      <c r="E73" s="50"/>
      <c r="F73" s="50"/>
      <c r="G73" s="50"/>
      <c r="H73" s="67"/>
      <c r="I73" s="13"/>
      <c r="J73" s="21"/>
      <c r="K73" s="63"/>
    </row>
    <row r="74" spans="1:11" ht="19.5" thickBot="1" x14ac:dyDescent="0.3">
      <c r="A74" s="103" t="s">
        <v>140</v>
      </c>
      <c r="B74" s="103"/>
      <c r="C74" s="103"/>
      <c r="D74" s="103"/>
      <c r="E74" s="103"/>
      <c r="F74" s="103"/>
      <c r="G74" s="103"/>
      <c r="H74" s="104"/>
      <c r="I74" s="13"/>
      <c r="J74" s="21"/>
      <c r="K74" s="55">
        <f>12/28</f>
        <v>0.42857142857142855</v>
      </c>
    </row>
    <row r="75" spans="1:11" ht="19.5" thickBot="1" x14ac:dyDescent="0.3">
      <c r="A75" t="s">
        <v>141</v>
      </c>
      <c r="H75" s="105"/>
      <c r="I75" s="13"/>
      <c r="J75" s="21"/>
      <c r="K75" s="78">
        <f>1/28</f>
        <v>3.5714285714285712E-2</v>
      </c>
    </row>
    <row r="76" spans="1:11" ht="19.5" thickBot="1" x14ac:dyDescent="0.3">
      <c r="A76" t="s">
        <v>142</v>
      </c>
      <c r="H76" s="105"/>
      <c r="I76" s="13"/>
      <c r="J76" s="21"/>
      <c r="K76" s="78">
        <f>0/28</f>
        <v>0</v>
      </c>
    </row>
    <row r="77" spans="1:11" ht="19.5" thickBot="1" x14ac:dyDescent="0.3">
      <c r="A77" t="s">
        <v>143</v>
      </c>
      <c r="H77" s="105"/>
      <c r="I77" s="13"/>
      <c r="J77" s="21"/>
      <c r="K77" s="78">
        <f>8/28</f>
        <v>0.2857142857142857</v>
      </c>
    </row>
    <row r="78" spans="1:11" ht="19.5" thickBot="1" x14ac:dyDescent="0.3">
      <c r="A78" t="s">
        <v>144</v>
      </c>
      <c r="H78" s="105"/>
      <c r="I78" s="13"/>
      <c r="J78" s="21"/>
      <c r="K78" s="58">
        <f>6/28</f>
        <v>0.21428571428571427</v>
      </c>
    </row>
    <row r="79" spans="1:11" ht="19.5" thickBot="1" x14ac:dyDescent="0.3">
      <c r="A79" s="106" t="s">
        <v>104</v>
      </c>
      <c r="B79" s="106"/>
      <c r="C79" s="106"/>
      <c r="D79" s="106"/>
      <c r="E79" s="106"/>
      <c r="F79" s="106"/>
      <c r="G79" s="106"/>
      <c r="H79" s="107"/>
      <c r="I79" s="13"/>
      <c r="J79" s="21"/>
      <c r="K79" s="61">
        <f>1/28</f>
        <v>3.5714285714285712E-2</v>
      </c>
    </row>
    <row r="101" spans="1:22" ht="15.75" thickBot="1" x14ac:dyDescent="0.3"/>
    <row r="102" spans="1:22" ht="75.75" thickBot="1" x14ac:dyDescent="0.3">
      <c r="A102" s="49" t="s">
        <v>145</v>
      </c>
      <c r="B102" s="50"/>
      <c r="C102" s="50"/>
      <c r="D102" s="50"/>
      <c r="E102" s="50"/>
      <c r="F102" s="50"/>
      <c r="G102" s="50"/>
      <c r="H102" s="67"/>
      <c r="I102" s="13"/>
      <c r="J102" s="21"/>
      <c r="K102" s="63"/>
    </row>
    <row r="103" spans="1:22" ht="19.5" thickBot="1" x14ac:dyDescent="0.3">
      <c r="A103" s="108" t="s">
        <v>140</v>
      </c>
      <c r="B103" s="108"/>
      <c r="C103" s="108"/>
      <c r="D103" s="108"/>
      <c r="E103" s="108"/>
      <c r="F103" s="108"/>
      <c r="G103" s="108"/>
      <c r="H103" s="109"/>
      <c r="I103" s="13"/>
      <c r="J103" s="21"/>
      <c r="K103" s="55">
        <f>12/26</f>
        <v>0.46153846153846156</v>
      </c>
    </row>
    <row r="104" spans="1:22" ht="19.5" thickBot="1" x14ac:dyDescent="0.3">
      <c r="A104" s="110" t="s">
        <v>146</v>
      </c>
      <c r="B104" s="110"/>
      <c r="C104" s="110"/>
      <c r="D104" s="110"/>
      <c r="E104" s="110"/>
      <c r="F104" s="110"/>
      <c r="G104" s="110"/>
      <c r="H104" s="111"/>
      <c r="I104" s="13"/>
      <c r="J104" s="21"/>
      <c r="K104" s="78">
        <f>7/26</f>
        <v>0.26923076923076922</v>
      </c>
    </row>
    <row r="105" spans="1:22" ht="19.5" thickBot="1" x14ac:dyDescent="0.3">
      <c r="A105" s="110" t="s">
        <v>147</v>
      </c>
      <c r="B105" s="110"/>
      <c r="C105" s="110"/>
      <c r="D105" s="110"/>
      <c r="E105" s="110"/>
      <c r="F105" s="110"/>
      <c r="G105" s="110"/>
      <c r="H105" s="111"/>
      <c r="I105" s="13"/>
      <c r="J105" s="21"/>
      <c r="K105" s="78">
        <f>4/26</f>
        <v>0.15384615384615385</v>
      </c>
    </row>
    <row r="106" spans="1:22" ht="19.5" thickBot="1" x14ac:dyDescent="0.3">
      <c r="A106" s="110" t="s">
        <v>148</v>
      </c>
      <c r="B106" s="110"/>
      <c r="C106" s="110"/>
      <c r="D106" s="110"/>
      <c r="E106" s="110"/>
      <c r="F106" s="110"/>
      <c r="G106" s="110"/>
      <c r="H106" s="111"/>
      <c r="I106" s="13"/>
      <c r="J106" s="21"/>
      <c r="K106" s="78">
        <f>1/26</f>
        <v>3.8461538461538464E-2</v>
      </c>
    </row>
    <row r="107" spans="1:22" ht="19.5" thickBot="1" x14ac:dyDescent="0.3">
      <c r="A107" s="110" t="s">
        <v>149</v>
      </c>
      <c r="B107" s="110"/>
      <c r="C107" s="110"/>
      <c r="D107" s="110"/>
      <c r="E107" s="110"/>
      <c r="F107" s="110"/>
      <c r="G107" s="110"/>
      <c r="H107" s="111"/>
      <c r="I107" s="13"/>
      <c r="J107" s="21"/>
      <c r="K107" s="58">
        <f>0/26</f>
        <v>0</v>
      </c>
      <c r="V107" s="112"/>
    </row>
    <row r="108" spans="1:22" ht="19.5" thickBot="1" x14ac:dyDescent="0.3">
      <c r="A108" s="110" t="s">
        <v>150</v>
      </c>
      <c r="B108" s="110"/>
      <c r="C108" s="110"/>
      <c r="D108" s="110"/>
      <c r="E108" s="110"/>
      <c r="F108" s="110"/>
      <c r="G108" s="110"/>
      <c r="H108" s="111"/>
      <c r="I108" s="13"/>
      <c r="J108" s="21"/>
      <c r="K108" s="58">
        <f>2/26</f>
        <v>7.6923076923076927E-2</v>
      </c>
      <c r="V108" s="112"/>
    </row>
    <row r="109" spans="1:22" ht="19.5" thickBot="1" x14ac:dyDescent="0.3">
      <c r="A109" s="106" t="s">
        <v>104</v>
      </c>
      <c r="B109" s="106"/>
      <c r="C109" s="106"/>
      <c r="D109" s="106"/>
      <c r="E109" s="106"/>
      <c r="F109" s="106"/>
      <c r="G109" s="106"/>
      <c r="H109" s="107"/>
      <c r="I109" s="13"/>
      <c r="J109" s="21"/>
      <c r="K109" s="61">
        <f>0/26</f>
        <v>0</v>
      </c>
      <c r="V109" s="112"/>
    </row>
    <row r="110" spans="1:22" x14ac:dyDescent="0.25">
      <c r="V110" s="112"/>
    </row>
    <row r="111" spans="1:22" x14ac:dyDescent="0.25">
      <c r="V111" s="112"/>
    </row>
    <row r="112" spans="1:22" x14ac:dyDescent="0.25">
      <c r="V112" s="112"/>
    </row>
    <row r="113" spans="22:22" x14ac:dyDescent="0.25">
      <c r="V113" s="112"/>
    </row>
    <row r="132" spans="1:11" ht="15.75" thickBot="1" x14ac:dyDescent="0.3"/>
    <row r="133" spans="1:11" ht="19.5" thickBot="1" x14ac:dyDescent="0.3">
      <c r="A133" s="49" t="s">
        <v>117</v>
      </c>
      <c r="B133" s="50"/>
      <c r="C133" s="50"/>
      <c r="D133" s="50"/>
      <c r="E133" s="50"/>
      <c r="F133" s="50"/>
      <c r="G133" s="50"/>
      <c r="H133" s="67"/>
      <c r="I133" s="13"/>
      <c r="J133" s="21"/>
      <c r="K133" s="62"/>
    </row>
    <row r="134" spans="1:11" ht="18.75" x14ac:dyDescent="0.25">
      <c r="A134" s="68" t="s">
        <v>118</v>
      </c>
      <c r="B134" s="69"/>
      <c r="C134" s="69"/>
      <c r="D134" s="69"/>
      <c r="E134" s="69"/>
      <c r="F134" s="69"/>
      <c r="G134" s="69"/>
      <c r="H134" s="70"/>
      <c r="I134" s="53"/>
      <c r="J134" s="54"/>
      <c r="K134" s="55">
        <f>19/33</f>
        <v>0.5757575757575758</v>
      </c>
    </row>
    <row r="135" spans="1:11" ht="19.5" thickBot="1" x14ac:dyDescent="0.3">
      <c r="A135" s="71" t="s">
        <v>119</v>
      </c>
      <c r="B135" s="72"/>
      <c r="C135" s="72"/>
      <c r="D135" s="72"/>
      <c r="E135" s="72"/>
      <c r="F135" s="72"/>
      <c r="G135" s="72"/>
      <c r="H135" s="73"/>
      <c r="I135" s="59"/>
      <c r="J135" s="60"/>
      <c r="K135" s="61">
        <f>14/33</f>
        <v>0.42424242424242425</v>
      </c>
    </row>
    <row r="150" spans="1:11" ht="15.75" thickBot="1" x14ac:dyDescent="0.3"/>
    <row r="151" spans="1:11" ht="19.5" thickBot="1" x14ac:dyDescent="0.3">
      <c r="A151" s="49" t="s">
        <v>120</v>
      </c>
      <c r="B151" s="50"/>
      <c r="C151" s="50"/>
      <c r="D151" s="50"/>
      <c r="E151" s="50"/>
      <c r="F151" s="50"/>
      <c r="G151" s="50"/>
      <c r="H151" s="67"/>
      <c r="I151" s="13"/>
      <c r="J151" s="21"/>
      <c r="K151" s="62"/>
    </row>
    <row r="152" spans="1:11" ht="18.75" x14ac:dyDescent="0.25">
      <c r="A152" s="68" t="s">
        <v>3</v>
      </c>
      <c r="B152" s="69"/>
      <c r="C152" s="69"/>
      <c r="D152" s="69"/>
      <c r="E152" s="69"/>
      <c r="F152" s="69"/>
      <c r="G152" s="69"/>
      <c r="H152" s="70"/>
      <c r="I152" s="53"/>
      <c r="J152" s="54"/>
      <c r="K152" s="55">
        <f>28/33</f>
        <v>0.84848484848484851</v>
      </c>
    </row>
    <row r="153" spans="1:11" ht="19.5" thickBot="1" x14ac:dyDescent="0.3">
      <c r="A153" s="71" t="s">
        <v>121</v>
      </c>
      <c r="B153" s="72"/>
      <c r="C153" s="72"/>
      <c r="D153" s="72"/>
      <c r="E153" s="72"/>
      <c r="F153" s="72"/>
      <c r="G153" s="72"/>
      <c r="H153" s="73"/>
      <c r="I153" s="59"/>
      <c r="J153" s="60"/>
      <c r="K153" s="61">
        <f>5/33</f>
        <v>0.15151515151515152</v>
      </c>
    </row>
  </sheetData>
  <mergeCells count="21">
    <mergeCell ref="A54:H54"/>
    <mergeCell ref="A55:H55"/>
    <mergeCell ref="A56:H56"/>
    <mergeCell ref="A26:H26"/>
    <mergeCell ref="A27:H27"/>
    <mergeCell ref="A44:H44"/>
    <mergeCell ref="A51:H51"/>
    <mergeCell ref="A52:H52"/>
    <mergeCell ref="A53:H53"/>
    <mergeCell ref="A25:H25"/>
    <mergeCell ref="A1:H1"/>
    <mergeCell ref="I1:K1"/>
    <mergeCell ref="F2:H2"/>
    <mergeCell ref="A3:H3"/>
    <mergeCell ref="A4:H4"/>
    <mergeCell ref="A5:H5"/>
    <mergeCell ref="A6:H6"/>
    <mergeCell ref="A7:H7"/>
    <mergeCell ref="A22:H22"/>
    <mergeCell ref="A23:H23"/>
    <mergeCell ref="A24:H24"/>
  </mergeCells>
  <pageMargins left="0.7" right="0.7" top="0.75" bottom="0.75" header="0.3" footer="0.3"/>
  <pageSetup paperSize="9" scale="31" orientation="portrait" r:id="rId1"/>
  <rowBreaks count="1" manualBreakCount="1">
    <brk id="1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C11" sqref="C11"/>
    </sheetView>
  </sheetViews>
  <sheetFormatPr defaultRowHeight="15" x14ac:dyDescent="0.25"/>
  <sheetData>
    <row r="1" spans="1:1" x14ac:dyDescent="0.25">
      <c r="A1" t="s">
        <v>7</v>
      </c>
    </row>
    <row r="2" spans="1:1" x14ac:dyDescent="0.25">
      <c r="A2" t="s">
        <v>8</v>
      </c>
    </row>
    <row r="4" spans="1:1" x14ac:dyDescent="0.25">
      <c r="A4" t="s">
        <v>5</v>
      </c>
    </row>
    <row r="5" spans="1:1" x14ac:dyDescent="0.25">
      <c r="A5" t="s">
        <v>6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F3" sqref="F3"/>
    </sheetView>
  </sheetViews>
  <sheetFormatPr defaultRowHeight="15" x14ac:dyDescent="0.25"/>
  <sheetData>
    <row r="1" spans="1:6" x14ac:dyDescent="0.25">
      <c r="A1" t="s">
        <v>1</v>
      </c>
      <c r="F1" t="s">
        <v>3</v>
      </c>
    </row>
    <row r="2" spans="1:6" x14ac:dyDescent="0.25">
      <c r="A2" t="s">
        <v>2</v>
      </c>
      <c r="F2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showGridLines="0" topLeftCell="E16" zoomScaleNormal="100" workbookViewId="0">
      <selection activeCell="F29" sqref="F29"/>
    </sheetView>
  </sheetViews>
  <sheetFormatPr defaultRowHeight="15" x14ac:dyDescent="0.25"/>
  <cols>
    <col min="2" max="2" width="28" customWidth="1"/>
    <col min="3" max="3" width="11" customWidth="1"/>
    <col min="4" max="4" width="17.5703125" customWidth="1"/>
    <col min="5" max="5" width="17" customWidth="1"/>
    <col min="6" max="6" width="18" customWidth="1"/>
    <col min="7" max="7" width="20.42578125" customWidth="1"/>
    <col min="9" max="9" width="11.7109375" customWidth="1"/>
    <col min="10" max="10" width="14" customWidth="1"/>
    <col min="11" max="11" width="13.140625" customWidth="1"/>
    <col min="12" max="12" width="13.85546875" customWidth="1"/>
    <col min="13" max="13" width="13.7109375" customWidth="1"/>
    <col min="14" max="14" width="13.28515625" customWidth="1"/>
    <col min="15" max="15" width="14.5703125" customWidth="1"/>
    <col min="16" max="16" width="14.28515625" customWidth="1"/>
    <col min="17" max="17" width="12.7109375" customWidth="1"/>
  </cols>
  <sheetData>
    <row r="1" spans="1:19" ht="30" customHeight="1" thickBot="1" x14ac:dyDescent="0.4">
      <c r="A1" s="5"/>
      <c r="B1" s="118" t="s">
        <v>76</v>
      </c>
      <c r="C1" s="118"/>
      <c r="D1" s="118"/>
      <c r="E1" s="118"/>
      <c r="F1" s="118"/>
      <c r="G1" s="118"/>
      <c r="H1" s="118"/>
      <c r="I1" s="118"/>
      <c r="J1" s="118"/>
    </row>
    <row r="2" spans="1:19" ht="45" customHeight="1" thickBot="1" x14ac:dyDescent="0.3">
      <c r="B2" s="116" t="s">
        <v>75</v>
      </c>
      <c r="C2" s="117"/>
      <c r="D2" s="117"/>
      <c r="E2" s="117"/>
      <c r="F2" s="117"/>
      <c r="G2" s="117"/>
      <c r="H2" s="117"/>
      <c r="I2" s="117"/>
      <c r="J2" s="120" t="s">
        <v>33</v>
      </c>
      <c r="K2" s="121"/>
      <c r="L2" s="121"/>
      <c r="M2" s="121"/>
      <c r="N2" s="121"/>
      <c r="O2" s="121"/>
      <c r="P2" s="121"/>
      <c r="Q2" s="122"/>
    </row>
    <row r="3" spans="1:19" ht="45" customHeight="1" thickBot="1" x14ac:dyDescent="0.3">
      <c r="B3" s="29"/>
      <c r="C3" s="26"/>
      <c r="D3" s="26"/>
      <c r="E3" s="26"/>
      <c r="F3" s="26"/>
      <c r="G3" s="26"/>
      <c r="H3" s="16" t="s">
        <v>78</v>
      </c>
      <c r="I3" s="38"/>
      <c r="J3" s="125" t="s">
        <v>81</v>
      </c>
      <c r="K3" s="124"/>
      <c r="L3" s="123" t="s">
        <v>80</v>
      </c>
      <c r="M3" s="124"/>
      <c r="N3" s="123" t="s">
        <v>82</v>
      </c>
      <c r="O3" s="124"/>
      <c r="P3" s="123" t="s">
        <v>83</v>
      </c>
      <c r="Q3" s="124"/>
    </row>
    <row r="4" spans="1:19" ht="33.75" customHeight="1" thickBot="1" x14ac:dyDescent="0.35">
      <c r="B4" s="29"/>
      <c r="C4" s="26"/>
      <c r="D4" s="26"/>
      <c r="E4" s="26"/>
      <c r="F4" s="26"/>
      <c r="G4" s="26"/>
      <c r="H4" s="117" t="s">
        <v>84</v>
      </c>
      <c r="I4" s="119"/>
      <c r="J4" s="17" t="s">
        <v>85</v>
      </c>
      <c r="K4" s="17" t="s">
        <v>86</v>
      </c>
      <c r="L4" s="17" t="s">
        <v>87</v>
      </c>
      <c r="M4" s="17" t="s">
        <v>86</v>
      </c>
      <c r="N4" s="17" t="s">
        <v>87</v>
      </c>
      <c r="O4" s="17" t="s">
        <v>86</v>
      </c>
      <c r="P4" s="17" t="s">
        <v>87</v>
      </c>
      <c r="Q4" s="17" t="s">
        <v>86</v>
      </c>
      <c r="S4" s="20"/>
    </row>
    <row r="5" spans="1:19" ht="34.5" customHeight="1" thickBot="1" x14ac:dyDescent="0.35">
      <c r="B5" s="113" t="s">
        <v>26</v>
      </c>
      <c r="C5" s="114"/>
      <c r="D5" s="114"/>
      <c r="E5" s="114"/>
      <c r="F5" s="114"/>
      <c r="G5" s="114"/>
      <c r="H5" s="114"/>
      <c r="I5" s="115"/>
      <c r="J5" s="8"/>
      <c r="K5" s="8"/>
      <c r="L5" s="8">
        <v>4.62</v>
      </c>
      <c r="M5" s="8">
        <v>4.62</v>
      </c>
      <c r="N5" s="8">
        <v>4.78</v>
      </c>
      <c r="O5" s="8">
        <v>4.82</v>
      </c>
      <c r="P5" s="8">
        <v>4.8</v>
      </c>
      <c r="Q5" s="8">
        <v>4.72</v>
      </c>
      <c r="S5" s="20"/>
    </row>
    <row r="6" spans="1:19" ht="30" customHeight="1" thickBot="1" x14ac:dyDescent="0.3">
      <c r="B6" s="113" t="s">
        <v>27</v>
      </c>
      <c r="C6" s="114"/>
      <c r="D6" s="114"/>
      <c r="E6" s="114"/>
      <c r="F6" s="114"/>
      <c r="G6" s="114"/>
      <c r="H6" s="114"/>
      <c r="I6" s="115"/>
      <c r="J6" s="8"/>
      <c r="K6" s="8"/>
      <c r="L6" s="8">
        <v>4.66</v>
      </c>
      <c r="M6" s="8">
        <v>4.6100000000000003</v>
      </c>
      <c r="N6" s="8">
        <v>4.74</v>
      </c>
      <c r="O6" s="8">
        <v>4.75</v>
      </c>
      <c r="P6" s="8">
        <v>4.7300000000000004</v>
      </c>
      <c r="Q6" s="8">
        <v>4.66</v>
      </c>
    </row>
    <row r="7" spans="1:19" ht="30" customHeight="1" thickBot="1" x14ac:dyDescent="0.35">
      <c r="B7" s="113" t="s">
        <v>34</v>
      </c>
      <c r="C7" s="114"/>
      <c r="D7" s="114"/>
      <c r="E7" s="114"/>
      <c r="F7" s="114"/>
      <c r="G7" s="114"/>
      <c r="H7" s="114"/>
      <c r="I7" s="115"/>
      <c r="J7" s="8"/>
      <c r="K7" s="8"/>
      <c r="L7" s="8">
        <v>4.24</v>
      </c>
      <c r="M7" s="8">
        <v>4.41</v>
      </c>
      <c r="N7" s="8">
        <v>4.76</v>
      </c>
      <c r="O7" s="8">
        <v>4.78</v>
      </c>
      <c r="P7" s="8">
        <v>4.7699999999999996</v>
      </c>
      <c r="Q7" s="8">
        <v>4.66</v>
      </c>
      <c r="S7" s="20"/>
    </row>
    <row r="8" spans="1:19" ht="33.75" customHeight="1" thickBot="1" x14ac:dyDescent="0.3">
      <c r="B8" s="113" t="s">
        <v>28</v>
      </c>
      <c r="C8" s="114"/>
      <c r="D8" s="114"/>
      <c r="E8" s="114"/>
      <c r="F8" s="114"/>
      <c r="G8" s="114"/>
      <c r="H8" s="114"/>
      <c r="I8" s="115"/>
      <c r="J8" s="8"/>
      <c r="K8" s="8"/>
      <c r="L8" s="8">
        <v>4.66</v>
      </c>
      <c r="M8" s="8">
        <v>4.71</v>
      </c>
      <c r="N8" s="8">
        <v>4.58</v>
      </c>
      <c r="O8" s="8">
        <v>4.6100000000000003</v>
      </c>
      <c r="P8" s="8">
        <v>4.5999999999999996</v>
      </c>
      <c r="Q8" s="8">
        <v>4.4800000000000004</v>
      </c>
    </row>
    <row r="9" spans="1:19" ht="30" customHeight="1" thickBot="1" x14ac:dyDescent="0.35">
      <c r="B9" s="113" t="s">
        <v>29</v>
      </c>
      <c r="C9" s="114"/>
      <c r="D9" s="114"/>
      <c r="E9" s="114"/>
      <c r="F9" s="114"/>
      <c r="G9" s="114"/>
      <c r="H9" s="114"/>
      <c r="I9" s="115"/>
      <c r="J9" s="8"/>
      <c r="K9" s="8"/>
      <c r="L9" s="8">
        <v>4.74</v>
      </c>
      <c r="M9" s="8">
        <v>4.6100000000000003</v>
      </c>
      <c r="N9" s="8">
        <v>4.6100000000000003</v>
      </c>
      <c r="O9" s="8">
        <v>4.6399999999999997</v>
      </c>
      <c r="P9" s="8">
        <v>4.6399999999999997</v>
      </c>
      <c r="Q9" s="8">
        <v>4.51</v>
      </c>
      <c r="S9" s="20"/>
    </row>
    <row r="10" spans="1:19" ht="30" customHeight="1" thickBot="1" x14ac:dyDescent="0.3">
      <c r="B10" s="113" t="s">
        <v>30</v>
      </c>
      <c r="C10" s="114"/>
      <c r="D10" s="114"/>
      <c r="E10" s="114"/>
      <c r="F10" s="114"/>
      <c r="G10" s="114"/>
      <c r="H10" s="114"/>
      <c r="I10" s="115"/>
      <c r="J10" s="8"/>
      <c r="K10" s="8"/>
      <c r="L10" s="8">
        <v>4.5999999999999996</v>
      </c>
      <c r="M10" s="8">
        <v>4.67</v>
      </c>
      <c r="N10" s="8">
        <v>4.49</v>
      </c>
      <c r="O10" s="8">
        <v>4.55</v>
      </c>
      <c r="P10" s="8">
        <v>4.5599999999999996</v>
      </c>
      <c r="Q10" s="8">
        <v>4.37</v>
      </c>
    </row>
    <row r="11" spans="1:19" ht="30" customHeight="1" thickBot="1" x14ac:dyDescent="0.3">
      <c r="B11" s="27" t="s">
        <v>31</v>
      </c>
      <c r="C11" s="28"/>
      <c r="D11" s="28"/>
      <c r="E11" s="28"/>
      <c r="F11" s="28"/>
      <c r="G11" s="28"/>
      <c r="H11" s="28"/>
      <c r="I11" s="39"/>
      <c r="J11" s="8"/>
      <c r="K11" s="8"/>
      <c r="L11" s="8">
        <v>4.58</v>
      </c>
      <c r="M11" s="8">
        <v>4.49</v>
      </c>
      <c r="N11" s="8">
        <v>4.74</v>
      </c>
      <c r="O11" s="8">
        <v>4.8099999999999996</v>
      </c>
      <c r="P11" s="8">
        <v>4.75</v>
      </c>
      <c r="Q11" s="8">
        <v>4.7300000000000004</v>
      </c>
    </row>
    <row r="12" spans="1:19" ht="30" customHeight="1" thickBot="1" x14ac:dyDescent="0.3">
      <c r="B12" s="27" t="s">
        <v>32</v>
      </c>
      <c r="C12" s="28"/>
      <c r="D12" s="28"/>
      <c r="E12" s="28"/>
      <c r="F12" s="28"/>
      <c r="G12" s="28"/>
      <c r="H12" s="28"/>
      <c r="I12" s="39"/>
      <c r="J12" s="8"/>
      <c r="K12" s="8"/>
      <c r="L12" s="8">
        <v>4.72</v>
      </c>
      <c r="M12" s="8">
        <v>4.75</v>
      </c>
      <c r="N12" s="8">
        <v>4.6900000000000004</v>
      </c>
      <c r="O12" s="8">
        <v>4.76</v>
      </c>
      <c r="P12" s="8">
        <v>4.7300000000000004</v>
      </c>
      <c r="Q12" s="8">
        <v>4.68</v>
      </c>
    </row>
    <row r="13" spans="1:19" ht="60" customHeight="1" thickBot="1" x14ac:dyDescent="0.3"/>
    <row r="14" spans="1:19" ht="53.25" customHeight="1" thickBot="1" x14ac:dyDescent="0.3">
      <c r="B14" s="116" t="s">
        <v>77</v>
      </c>
      <c r="C14" s="117"/>
      <c r="D14" s="117"/>
      <c r="E14" s="117"/>
      <c r="F14" s="117"/>
      <c r="G14" s="117"/>
      <c r="H14" s="117"/>
      <c r="I14" s="117"/>
      <c r="J14" s="120" t="s">
        <v>33</v>
      </c>
      <c r="K14" s="121"/>
      <c r="L14" s="121"/>
      <c r="M14" s="121"/>
      <c r="N14" s="121"/>
      <c r="O14" s="121"/>
      <c r="P14" s="121"/>
      <c r="Q14" s="122"/>
    </row>
    <row r="15" spans="1:19" ht="53.25" customHeight="1" thickBot="1" x14ac:dyDescent="0.3">
      <c r="B15" s="29"/>
      <c r="C15" s="26"/>
      <c r="D15" s="26"/>
      <c r="E15" s="26"/>
      <c r="F15" s="26"/>
      <c r="G15" s="26"/>
      <c r="H15" s="16" t="s">
        <v>78</v>
      </c>
      <c r="I15" s="38"/>
      <c r="J15" s="125" t="s">
        <v>81</v>
      </c>
      <c r="K15" s="124"/>
      <c r="L15" s="123" t="s">
        <v>80</v>
      </c>
      <c r="M15" s="124"/>
      <c r="N15" s="123" t="s">
        <v>82</v>
      </c>
      <c r="O15" s="124"/>
      <c r="P15" s="123" t="s">
        <v>83</v>
      </c>
      <c r="Q15" s="124"/>
    </row>
    <row r="16" spans="1:19" ht="54" customHeight="1" thickBot="1" x14ac:dyDescent="0.3">
      <c r="B16" s="29"/>
      <c r="C16" s="26"/>
      <c r="D16" s="26"/>
      <c r="E16" s="26"/>
      <c r="F16" s="26"/>
      <c r="G16" s="26"/>
      <c r="H16" s="117" t="s">
        <v>84</v>
      </c>
      <c r="I16" s="119"/>
      <c r="J16" s="17" t="s">
        <v>85</v>
      </c>
      <c r="K16" s="17" t="s">
        <v>86</v>
      </c>
      <c r="L16" s="17" t="s">
        <v>87</v>
      </c>
      <c r="M16" s="17" t="s">
        <v>86</v>
      </c>
      <c r="N16" s="17" t="s">
        <v>87</v>
      </c>
      <c r="O16" s="17" t="s">
        <v>86</v>
      </c>
      <c r="P16" s="17" t="s">
        <v>87</v>
      </c>
      <c r="Q16" s="17" t="s">
        <v>86</v>
      </c>
    </row>
    <row r="17" spans="2:19" ht="30" customHeight="1" thickBot="1" x14ac:dyDescent="0.35">
      <c r="B17" s="113" t="s">
        <v>26</v>
      </c>
      <c r="C17" s="114"/>
      <c r="D17" s="114"/>
      <c r="E17" s="114"/>
      <c r="F17" s="114"/>
      <c r="G17" s="114"/>
      <c r="H17" s="114"/>
      <c r="I17" s="115"/>
      <c r="J17" s="8"/>
      <c r="K17" s="8"/>
      <c r="L17" s="8">
        <v>4.68</v>
      </c>
      <c r="M17" s="8">
        <v>4.7300000000000004</v>
      </c>
      <c r="N17" s="8">
        <v>4.84</v>
      </c>
      <c r="O17" s="8">
        <v>4.76</v>
      </c>
      <c r="P17" s="8">
        <v>4.79</v>
      </c>
      <c r="Q17" s="8">
        <v>4.83</v>
      </c>
      <c r="S17" s="20"/>
    </row>
    <row r="18" spans="2:19" ht="30" customHeight="1" thickBot="1" x14ac:dyDescent="0.3">
      <c r="B18" s="113" t="s">
        <v>27</v>
      </c>
      <c r="C18" s="114"/>
      <c r="D18" s="114"/>
      <c r="E18" s="114"/>
      <c r="F18" s="114"/>
      <c r="G18" s="114"/>
      <c r="H18" s="114"/>
      <c r="I18" s="115"/>
      <c r="J18" s="8"/>
      <c r="K18" s="8"/>
      <c r="L18" s="8">
        <v>4.62</v>
      </c>
      <c r="M18" s="8">
        <v>4.7300000000000004</v>
      </c>
      <c r="N18" s="8">
        <v>4.76</v>
      </c>
      <c r="O18" s="8">
        <v>4.72</v>
      </c>
      <c r="P18" s="8">
        <v>4.71</v>
      </c>
      <c r="Q18" s="8">
        <v>4.75</v>
      </c>
    </row>
    <row r="19" spans="2:19" ht="30" customHeight="1" thickBot="1" x14ac:dyDescent="0.35">
      <c r="B19" s="27" t="s">
        <v>34</v>
      </c>
      <c r="C19" s="28" t="s">
        <v>93</v>
      </c>
      <c r="D19" s="28"/>
      <c r="E19" s="28"/>
      <c r="F19" s="28"/>
      <c r="G19" s="28"/>
      <c r="H19" s="28"/>
      <c r="I19" s="39"/>
      <c r="J19" s="8"/>
      <c r="K19" s="8"/>
      <c r="L19" s="8">
        <v>4.3899999999999997</v>
      </c>
      <c r="M19" s="8">
        <v>4.63</v>
      </c>
      <c r="N19" s="8">
        <v>4.78</v>
      </c>
      <c r="O19" s="8">
        <v>4.66</v>
      </c>
      <c r="P19" s="8">
        <v>4.76</v>
      </c>
      <c r="Q19" s="8">
        <v>4.7</v>
      </c>
      <c r="S19" s="20"/>
    </row>
    <row r="20" spans="2:19" ht="30" customHeight="1" thickBot="1" x14ac:dyDescent="0.35">
      <c r="B20" s="113" t="s">
        <v>35</v>
      </c>
      <c r="C20" s="114"/>
      <c r="D20" s="114"/>
      <c r="E20" s="114"/>
      <c r="F20" s="114"/>
      <c r="G20" s="114"/>
      <c r="H20" s="114"/>
      <c r="I20" s="115"/>
      <c r="J20" s="8"/>
      <c r="K20" s="8"/>
      <c r="L20" s="8">
        <v>4.8099999999999996</v>
      </c>
      <c r="M20" s="8">
        <v>4.95</v>
      </c>
      <c r="N20" s="8">
        <v>4.66</v>
      </c>
      <c r="O20" s="8">
        <v>4.53</v>
      </c>
      <c r="P20" s="8">
        <v>4.6100000000000003</v>
      </c>
      <c r="Q20" s="8">
        <v>4.5</v>
      </c>
      <c r="S20" s="20"/>
    </row>
    <row r="21" spans="2:19" ht="30" customHeight="1" thickBot="1" x14ac:dyDescent="0.3">
      <c r="B21" s="113" t="s">
        <v>94</v>
      </c>
      <c r="C21" s="114"/>
      <c r="D21" s="114"/>
      <c r="E21" s="114"/>
      <c r="F21" s="114"/>
      <c r="G21" s="114"/>
      <c r="H21" s="114"/>
      <c r="I21" s="115"/>
      <c r="J21" s="8"/>
      <c r="K21" s="8"/>
      <c r="L21" s="8">
        <v>4.74</v>
      </c>
      <c r="M21" s="8">
        <v>4.83</v>
      </c>
      <c r="N21" s="8">
        <v>4.67</v>
      </c>
      <c r="O21" s="8">
        <v>4.5999999999999996</v>
      </c>
      <c r="P21" s="8">
        <v>4.58</v>
      </c>
      <c r="Q21" s="8">
        <v>4.55</v>
      </c>
    </row>
    <row r="22" spans="2:19" ht="30" customHeight="1" thickBot="1" x14ac:dyDescent="0.3">
      <c r="B22" s="113" t="s">
        <v>95</v>
      </c>
      <c r="C22" s="114"/>
      <c r="D22" s="114"/>
      <c r="E22" s="114"/>
      <c r="F22" s="114"/>
      <c r="G22" s="114"/>
      <c r="H22" s="114"/>
      <c r="I22" s="115"/>
      <c r="J22" s="8"/>
      <c r="K22" s="8"/>
      <c r="L22" s="8">
        <v>4.66</v>
      </c>
      <c r="M22" s="8">
        <v>4.72</v>
      </c>
      <c r="N22" s="8">
        <v>4.8</v>
      </c>
      <c r="O22" s="8">
        <v>4.8</v>
      </c>
      <c r="P22" s="8">
        <v>4.8</v>
      </c>
      <c r="Q22" s="8">
        <v>4.83</v>
      </c>
    </row>
    <row r="23" spans="2:19" ht="29.25" customHeight="1" thickBot="1" x14ac:dyDescent="0.3">
      <c r="B23" s="27" t="s">
        <v>37</v>
      </c>
      <c r="C23" s="28"/>
      <c r="D23" s="28"/>
      <c r="E23" s="28"/>
      <c r="F23" s="28"/>
      <c r="G23" s="28"/>
      <c r="H23" s="28"/>
      <c r="I23" s="39"/>
      <c r="J23" s="8"/>
      <c r="K23" s="8"/>
      <c r="L23" s="8">
        <v>4.53</v>
      </c>
      <c r="M23" s="8">
        <v>4.68</v>
      </c>
      <c r="N23" s="8">
        <v>4.7300000000000004</v>
      </c>
      <c r="O23" s="8">
        <v>4.76</v>
      </c>
      <c r="P23" s="8">
        <v>4.72</v>
      </c>
      <c r="Q23" s="8">
        <v>4.7300000000000004</v>
      </c>
    </row>
    <row r="24" spans="2:19" ht="27" customHeight="1" thickBot="1" x14ac:dyDescent="0.3">
      <c r="B24" s="27" t="s">
        <v>36</v>
      </c>
      <c r="C24" s="28"/>
      <c r="D24" s="28"/>
      <c r="E24" s="28"/>
      <c r="F24" s="28"/>
      <c r="G24" s="28"/>
      <c r="H24" s="28"/>
      <c r="I24" s="39"/>
      <c r="J24" s="8"/>
      <c r="K24" s="8"/>
      <c r="L24" s="8">
        <v>4.79</v>
      </c>
      <c r="M24" s="8">
        <v>4.8499999999999996</v>
      </c>
      <c r="N24" s="8">
        <v>4.83</v>
      </c>
      <c r="O24" s="8">
        <v>4.8</v>
      </c>
      <c r="P24" s="8">
        <v>4.7699999999999996</v>
      </c>
      <c r="Q24" s="8">
        <v>4.78</v>
      </c>
    </row>
    <row r="25" spans="2:19" ht="28.15" customHeight="1" x14ac:dyDescent="0.25"/>
    <row r="26" spans="2:19" ht="30" customHeight="1" x14ac:dyDescent="0.25"/>
    <row r="27" spans="2:19" ht="14.45" customHeight="1" x14ac:dyDescent="0.25"/>
    <row r="28" spans="2:19" ht="14.45" customHeight="1" x14ac:dyDescent="0.25"/>
    <row r="29" spans="2:19" ht="14.45" customHeight="1" x14ac:dyDescent="0.25">
      <c r="B29" s="1"/>
      <c r="C29" s="1"/>
      <c r="D29" s="1"/>
      <c r="E29" s="1"/>
      <c r="F29" s="1"/>
      <c r="G29" s="1"/>
    </row>
    <row r="30" spans="2:19" ht="15" customHeight="1" x14ac:dyDescent="0.25">
      <c r="B30" s="2"/>
    </row>
    <row r="31" spans="2:19" ht="14.45" customHeight="1" x14ac:dyDescent="0.25">
      <c r="B31" s="2"/>
    </row>
    <row r="32" spans="2:19" ht="14.45" customHeight="1" x14ac:dyDescent="0.25">
      <c r="B32" s="2"/>
    </row>
    <row r="33" spans="2:2" ht="14.45" customHeight="1" x14ac:dyDescent="0.25">
      <c r="B33" s="2"/>
    </row>
    <row r="34" spans="2:2" ht="15" customHeight="1" x14ac:dyDescent="0.25">
      <c r="B34" s="2"/>
    </row>
    <row r="35" spans="2:2" ht="14.45" customHeight="1" x14ac:dyDescent="0.25">
      <c r="B35" s="2"/>
    </row>
    <row r="36" spans="2:2" ht="14.45" customHeight="1" x14ac:dyDescent="0.25">
      <c r="B36" s="3"/>
    </row>
    <row r="37" spans="2:2" ht="14.45" customHeight="1" x14ac:dyDescent="0.25">
      <c r="B37" s="4"/>
    </row>
    <row r="38" spans="2:2" ht="14.45" customHeight="1" x14ac:dyDescent="0.25"/>
    <row r="39" spans="2:2" ht="9.6" customHeight="1" x14ac:dyDescent="0.25"/>
    <row r="40" spans="2:2" ht="14.45" customHeight="1" x14ac:dyDescent="0.25"/>
    <row r="41" spans="2:2" ht="14.45" customHeight="1" x14ac:dyDescent="0.25"/>
    <row r="42" spans="2:2" ht="15" customHeight="1" x14ac:dyDescent="0.25"/>
    <row r="43" spans="2:2" ht="14.45" customHeight="1" x14ac:dyDescent="0.25"/>
    <row r="44" spans="2:2" ht="14.45" customHeight="1" x14ac:dyDescent="0.25"/>
    <row r="45" spans="2:2" ht="15" customHeight="1" x14ac:dyDescent="0.25"/>
    <row r="46" spans="2:2" ht="14.45" customHeight="1" x14ac:dyDescent="0.25"/>
    <row r="47" spans="2:2" ht="14.45" customHeight="1" x14ac:dyDescent="0.25"/>
    <row r="48" spans="2:2" ht="15" customHeight="1" x14ac:dyDescent="0.25"/>
  </sheetData>
  <mergeCells count="26">
    <mergeCell ref="P3:Q3"/>
    <mergeCell ref="P15:Q15"/>
    <mergeCell ref="J2:Q2"/>
    <mergeCell ref="J14:Q14"/>
    <mergeCell ref="B1:J1"/>
    <mergeCell ref="B8:I8"/>
    <mergeCell ref="B9:I9"/>
    <mergeCell ref="B10:I10"/>
    <mergeCell ref="B7:I7"/>
    <mergeCell ref="B2:I2"/>
    <mergeCell ref="B5:I5"/>
    <mergeCell ref="B6:I6"/>
    <mergeCell ref="H4:I4"/>
    <mergeCell ref="N3:O3"/>
    <mergeCell ref="N15:O15"/>
    <mergeCell ref="J3:K3"/>
    <mergeCell ref="B22:I22"/>
    <mergeCell ref="B14:I14"/>
    <mergeCell ref="B17:I17"/>
    <mergeCell ref="B18:I18"/>
    <mergeCell ref="H16:I16"/>
    <mergeCell ref="L3:M3"/>
    <mergeCell ref="J15:K15"/>
    <mergeCell ref="L15:M15"/>
    <mergeCell ref="B20:I20"/>
    <mergeCell ref="B21:I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9"/>
  <sheetViews>
    <sheetView showGridLines="0" topLeftCell="B4" zoomScaleNormal="100" workbookViewId="0">
      <selection activeCell="J21" sqref="J21"/>
    </sheetView>
  </sheetViews>
  <sheetFormatPr defaultRowHeight="15" x14ac:dyDescent="0.25"/>
  <cols>
    <col min="2" max="2" width="40.140625" customWidth="1"/>
    <col min="3" max="4" width="13.28515625" customWidth="1"/>
    <col min="5" max="5" width="13.7109375" customWidth="1"/>
    <col min="6" max="6" width="14" customWidth="1"/>
    <col min="7" max="7" width="20.42578125" customWidth="1"/>
    <col min="10" max="11" width="16" customWidth="1"/>
    <col min="12" max="13" width="16.85546875" customWidth="1"/>
  </cols>
  <sheetData>
    <row r="1" spans="1:13" ht="30" customHeight="1" thickBot="1" x14ac:dyDescent="0.4">
      <c r="A1" s="5"/>
      <c r="B1" s="118" t="s">
        <v>38</v>
      </c>
      <c r="C1" s="118"/>
      <c r="D1" s="118"/>
      <c r="E1" s="118"/>
      <c r="F1" s="118"/>
      <c r="G1" s="118"/>
      <c r="H1" s="118"/>
      <c r="I1" s="118"/>
      <c r="J1" s="118"/>
      <c r="K1" s="19"/>
    </row>
    <row r="2" spans="1:13" ht="62.25" customHeight="1" thickBot="1" x14ac:dyDescent="0.3">
      <c r="B2" s="126" t="s">
        <v>25</v>
      </c>
      <c r="C2" s="127"/>
      <c r="D2" s="127"/>
      <c r="E2" s="127"/>
      <c r="F2" s="127"/>
      <c r="G2" s="127"/>
      <c r="H2" s="127"/>
      <c r="I2" s="127"/>
      <c r="J2" s="120" t="s">
        <v>88</v>
      </c>
      <c r="K2" s="121"/>
      <c r="L2" s="121"/>
      <c r="M2" s="122"/>
    </row>
    <row r="3" spans="1:13" ht="33" customHeight="1" thickBot="1" x14ac:dyDescent="0.3">
      <c r="B3" s="6"/>
      <c r="C3" s="7"/>
      <c r="D3" s="7"/>
      <c r="E3" s="7"/>
      <c r="F3" s="7"/>
      <c r="G3" s="117" t="s">
        <v>78</v>
      </c>
      <c r="H3" s="117"/>
      <c r="I3" s="117"/>
      <c r="J3" s="30" t="s">
        <v>81</v>
      </c>
      <c r="K3" s="10" t="s">
        <v>80</v>
      </c>
      <c r="L3" s="10" t="s">
        <v>82</v>
      </c>
      <c r="M3" s="10" t="s">
        <v>83</v>
      </c>
    </row>
    <row r="4" spans="1:13" ht="34.5" customHeight="1" thickBot="1" x14ac:dyDescent="0.3">
      <c r="B4" s="113" t="s">
        <v>39</v>
      </c>
      <c r="C4" s="114"/>
      <c r="D4" s="114"/>
      <c r="E4" s="114"/>
      <c r="F4" s="114"/>
      <c r="G4" s="114"/>
      <c r="H4" s="114"/>
      <c r="I4" s="114"/>
      <c r="J4" s="11">
        <v>4.21</v>
      </c>
      <c r="K4" s="12">
        <v>4.26</v>
      </c>
      <c r="L4" s="12">
        <v>4.46</v>
      </c>
      <c r="M4" s="12">
        <v>4.29</v>
      </c>
    </row>
    <row r="5" spans="1:13" ht="30" customHeight="1" thickBot="1" x14ac:dyDescent="0.3">
      <c r="B5" s="113" t="s">
        <v>40</v>
      </c>
      <c r="C5" s="114"/>
      <c r="D5" s="114"/>
      <c r="E5" s="114"/>
      <c r="F5" s="114"/>
      <c r="G5" s="114"/>
      <c r="H5" s="114"/>
      <c r="I5" s="114"/>
      <c r="J5" s="11">
        <v>4.1100000000000003</v>
      </c>
      <c r="K5" s="12">
        <v>4.33</v>
      </c>
      <c r="L5" s="12">
        <v>4.46</v>
      </c>
      <c r="M5" s="12">
        <v>4.41</v>
      </c>
    </row>
    <row r="6" spans="1:13" ht="30" customHeight="1" thickBot="1" x14ac:dyDescent="0.3">
      <c r="B6" s="113" t="s">
        <v>41</v>
      </c>
      <c r="C6" s="114"/>
      <c r="D6" s="114"/>
      <c r="E6" s="114"/>
      <c r="F6" s="114"/>
      <c r="G6" s="114"/>
      <c r="H6" s="114"/>
      <c r="I6" s="114"/>
      <c r="J6" s="11">
        <v>3.95</v>
      </c>
      <c r="K6" s="12">
        <v>4.07</v>
      </c>
      <c r="L6" s="12">
        <v>4.46</v>
      </c>
      <c r="M6" s="12">
        <v>4.3499999999999996</v>
      </c>
    </row>
    <row r="7" spans="1:13" ht="33.75" customHeight="1" thickBot="1" x14ac:dyDescent="0.3">
      <c r="B7" s="113" t="s">
        <v>42</v>
      </c>
      <c r="C7" s="114"/>
      <c r="D7" s="114"/>
      <c r="E7" s="114"/>
      <c r="F7" s="114"/>
      <c r="G7" s="114"/>
      <c r="H7" s="114"/>
      <c r="I7" s="114"/>
      <c r="J7" s="11">
        <v>3.97</v>
      </c>
      <c r="K7" s="12">
        <v>4.1900000000000004</v>
      </c>
      <c r="L7" s="12">
        <v>4.2300000000000004</v>
      </c>
      <c r="M7" s="12">
        <v>4.29</v>
      </c>
    </row>
    <row r="8" spans="1:13" ht="30" customHeight="1" thickBot="1" x14ac:dyDescent="0.3">
      <c r="B8" s="113" t="s">
        <v>43</v>
      </c>
      <c r="C8" s="114"/>
      <c r="D8" s="114"/>
      <c r="E8" s="114"/>
      <c r="F8" s="114"/>
      <c r="G8" s="114"/>
      <c r="H8" s="114"/>
      <c r="I8" s="114"/>
      <c r="J8" s="11">
        <v>3.84</v>
      </c>
      <c r="K8" s="12">
        <v>4.21</v>
      </c>
      <c r="L8" s="12">
        <v>4.38</v>
      </c>
      <c r="M8" s="12">
        <v>4.24</v>
      </c>
    </row>
    <row r="9" spans="1:13" ht="30" customHeight="1" thickBot="1" x14ac:dyDescent="0.3">
      <c r="B9" s="113" t="s">
        <v>44</v>
      </c>
      <c r="C9" s="114"/>
      <c r="D9" s="114"/>
      <c r="E9" s="114"/>
      <c r="F9" s="114"/>
      <c r="G9" s="114"/>
      <c r="H9" s="114"/>
      <c r="I9" s="114"/>
      <c r="J9" s="11">
        <v>4.26</v>
      </c>
      <c r="K9" s="12">
        <v>4.5199999999999996</v>
      </c>
      <c r="L9" s="12">
        <v>4.62</v>
      </c>
      <c r="M9" s="12">
        <v>4.53</v>
      </c>
    </row>
    <row r="10" spans="1:13" ht="30" customHeight="1" thickBot="1" x14ac:dyDescent="0.3">
      <c r="B10" s="113" t="s">
        <v>45</v>
      </c>
      <c r="C10" s="114"/>
      <c r="D10" s="114"/>
      <c r="E10" s="114"/>
      <c r="F10" s="114"/>
      <c r="G10" s="114"/>
      <c r="H10" s="114"/>
      <c r="I10" s="114"/>
      <c r="J10" s="11">
        <v>4.3899999999999997</v>
      </c>
      <c r="K10" s="12">
        <v>4.5599999999999996</v>
      </c>
      <c r="L10" s="12">
        <v>4.6900000000000004</v>
      </c>
      <c r="M10" s="12">
        <v>4.59</v>
      </c>
    </row>
    <row r="11" spans="1:13" ht="30" customHeight="1" thickBot="1" x14ac:dyDescent="0.3">
      <c r="B11" s="113" t="s">
        <v>46</v>
      </c>
      <c r="C11" s="114"/>
      <c r="D11" s="114"/>
      <c r="E11" s="114"/>
      <c r="F11" s="114"/>
      <c r="G11" s="114"/>
      <c r="H11" s="114"/>
      <c r="I11" s="114"/>
      <c r="J11" s="11">
        <v>4.45</v>
      </c>
      <c r="K11" s="12">
        <v>4.6399999999999997</v>
      </c>
      <c r="L11" s="12">
        <v>4.7699999999999996</v>
      </c>
      <c r="M11" s="12">
        <v>4.6500000000000004</v>
      </c>
    </row>
    <row r="12" spans="1:13" ht="30.75" customHeight="1" thickBot="1" x14ac:dyDescent="0.3">
      <c r="B12" s="113" t="s">
        <v>47</v>
      </c>
      <c r="C12" s="114"/>
      <c r="D12" s="114"/>
      <c r="E12" s="114"/>
      <c r="F12" s="114"/>
      <c r="G12" s="114"/>
      <c r="H12" s="114"/>
      <c r="I12" s="114"/>
      <c r="J12" s="11">
        <v>4</v>
      </c>
      <c r="K12" s="12">
        <v>4.45</v>
      </c>
      <c r="L12" s="12">
        <v>4.6900000000000004</v>
      </c>
      <c r="M12" s="12">
        <v>4.59</v>
      </c>
    </row>
    <row r="13" spans="1:13" ht="30" customHeight="1" thickBot="1" x14ac:dyDescent="0.3">
      <c r="G13" s="116" t="s">
        <v>90</v>
      </c>
      <c r="H13" s="117"/>
      <c r="I13" s="119"/>
      <c r="J13" s="31">
        <f>AVERAGE(J4:J12)</f>
        <v>4.1311111111111112</v>
      </c>
      <c r="K13" s="32">
        <f t="shared" ref="K13:M13" si="0">AVERAGE(K4:K12)</f>
        <v>4.358888888888889</v>
      </c>
      <c r="L13" s="32">
        <f t="shared" si="0"/>
        <v>4.528888888888889</v>
      </c>
      <c r="M13" s="32">
        <f t="shared" si="0"/>
        <v>4.4377777777777778</v>
      </c>
    </row>
    <row r="14" spans="1:13" ht="14.45" customHeight="1" x14ac:dyDescent="0.25"/>
    <row r="15" spans="1:13" ht="14.45" customHeight="1" x14ac:dyDescent="0.25"/>
    <row r="16" spans="1:13" ht="15" customHeight="1" x14ac:dyDescent="0.25"/>
    <row r="17" spans="2:6" ht="14.45" customHeight="1" thickBot="1" x14ac:dyDescent="0.3"/>
    <row r="18" spans="2:6" ht="25.15" customHeight="1" thickBot="1" x14ac:dyDescent="0.3">
      <c r="B18" s="42"/>
      <c r="C18" s="33" t="s">
        <v>81</v>
      </c>
      <c r="D18" s="33" t="s">
        <v>80</v>
      </c>
      <c r="E18" s="33" t="s">
        <v>82</v>
      </c>
      <c r="F18" s="33" t="s">
        <v>83</v>
      </c>
    </row>
    <row r="19" spans="2:6" ht="22.9" customHeight="1" thickBot="1" x14ac:dyDescent="0.35">
      <c r="B19" s="43" t="s">
        <v>91</v>
      </c>
      <c r="C19" s="41">
        <v>4.1311111111111112</v>
      </c>
      <c r="D19" s="34">
        <v>4.358888888888889</v>
      </c>
      <c r="E19" s="34">
        <v>4.528888888888889</v>
      </c>
      <c r="F19" s="34">
        <v>4.4377777777777778</v>
      </c>
    </row>
    <row r="42" spans="2:13" ht="13.9" customHeight="1" x14ac:dyDescent="0.25"/>
    <row r="43" spans="2:13" ht="15.75" thickBot="1" x14ac:dyDescent="0.3"/>
    <row r="44" spans="2:13" ht="19.5" thickBot="1" x14ac:dyDescent="0.3">
      <c r="B44" s="22"/>
      <c r="C44" s="23"/>
      <c r="D44" s="23"/>
      <c r="E44" s="23"/>
      <c r="F44" s="23"/>
      <c r="G44" s="117" t="s">
        <v>78</v>
      </c>
      <c r="H44" s="117"/>
      <c r="I44" s="117"/>
      <c r="J44" s="30" t="s">
        <v>81</v>
      </c>
      <c r="K44" s="10" t="s">
        <v>80</v>
      </c>
      <c r="L44" s="10" t="s">
        <v>82</v>
      </c>
      <c r="M44" s="10" t="s">
        <v>83</v>
      </c>
    </row>
    <row r="45" spans="2:13" ht="19.5" thickBot="1" x14ac:dyDescent="0.3">
      <c r="B45" s="113" t="s">
        <v>39</v>
      </c>
      <c r="C45" s="114"/>
      <c r="D45" s="114"/>
      <c r="E45" s="114"/>
      <c r="F45" s="114"/>
      <c r="G45" s="114"/>
      <c r="H45" s="114"/>
      <c r="I45" s="114"/>
      <c r="J45" s="11">
        <v>4.21</v>
      </c>
      <c r="K45" s="12">
        <v>4.26</v>
      </c>
      <c r="L45" s="12">
        <v>4.46</v>
      </c>
      <c r="M45" s="12">
        <v>4.29</v>
      </c>
    </row>
    <row r="67" spans="2:13" ht="15.75" thickBot="1" x14ac:dyDescent="0.3"/>
    <row r="68" spans="2:13" ht="19.5" thickBot="1" x14ac:dyDescent="0.3">
      <c r="B68" s="22"/>
      <c r="C68" s="23"/>
      <c r="D68" s="23"/>
      <c r="E68" s="23"/>
      <c r="F68" s="23"/>
      <c r="G68" s="117" t="s">
        <v>78</v>
      </c>
      <c r="H68" s="117"/>
      <c r="I68" s="117"/>
      <c r="J68" s="30" t="s">
        <v>81</v>
      </c>
      <c r="K68" s="10" t="s">
        <v>80</v>
      </c>
      <c r="L68" s="10" t="s">
        <v>82</v>
      </c>
      <c r="M68" s="10" t="s">
        <v>83</v>
      </c>
    </row>
    <row r="69" spans="2:13" ht="30" customHeight="1" thickBot="1" x14ac:dyDescent="0.3">
      <c r="B69" s="113" t="s">
        <v>40</v>
      </c>
      <c r="C69" s="114"/>
      <c r="D69" s="114"/>
      <c r="E69" s="114"/>
      <c r="F69" s="114"/>
      <c r="G69" s="114"/>
      <c r="H69" s="114"/>
      <c r="I69" s="114"/>
      <c r="J69" s="11">
        <v>4.1100000000000003</v>
      </c>
      <c r="K69" s="12">
        <v>4.33</v>
      </c>
      <c r="L69" s="12">
        <v>4.46</v>
      </c>
      <c r="M69" s="12">
        <v>4.41</v>
      </c>
    </row>
    <row r="89" spans="2:13" ht="15.75" thickBot="1" x14ac:dyDescent="0.3"/>
    <row r="90" spans="2:13" ht="19.5" thickBot="1" x14ac:dyDescent="0.3">
      <c r="B90" s="22"/>
      <c r="C90" s="23"/>
      <c r="D90" s="23"/>
      <c r="E90" s="23"/>
      <c r="F90" s="23"/>
      <c r="G90" s="117" t="s">
        <v>78</v>
      </c>
      <c r="H90" s="117"/>
      <c r="I90" s="117"/>
      <c r="J90" s="30" t="s">
        <v>81</v>
      </c>
      <c r="K90" s="10" t="s">
        <v>80</v>
      </c>
      <c r="L90" s="10" t="s">
        <v>82</v>
      </c>
      <c r="M90" s="10" t="s">
        <v>83</v>
      </c>
    </row>
    <row r="91" spans="2:13" ht="30" customHeight="1" thickBot="1" x14ac:dyDescent="0.3">
      <c r="B91" s="113" t="s">
        <v>41</v>
      </c>
      <c r="C91" s="114"/>
      <c r="D91" s="114"/>
      <c r="E91" s="114"/>
      <c r="F91" s="114"/>
      <c r="G91" s="114"/>
      <c r="H91" s="114"/>
      <c r="I91" s="114"/>
      <c r="J91" s="11">
        <v>3.95</v>
      </c>
      <c r="K91" s="12">
        <v>4.07</v>
      </c>
      <c r="L91" s="12">
        <v>4.46</v>
      </c>
      <c r="M91" s="12">
        <v>4.3499999999999996</v>
      </c>
    </row>
    <row r="111" spans="2:13" ht="15.75" thickBot="1" x14ac:dyDescent="0.3"/>
    <row r="112" spans="2:13" ht="19.5" thickBot="1" x14ac:dyDescent="0.3">
      <c r="B112" s="29"/>
      <c r="C112" s="26"/>
      <c r="D112" s="26"/>
      <c r="E112" s="26"/>
      <c r="F112" s="26"/>
      <c r="G112" s="117" t="s">
        <v>78</v>
      </c>
      <c r="H112" s="117"/>
      <c r="I112" s="117"/>
      <c r="J112" s="30" t="s">
        <v>81</v>
      </c>
      <c r="K112" s="10" t="s">
        <v>80</v>
      </c>
      <c r="L112" s="10" t="s">
        <v>82</v>
      </c>
      <c r="M112" s="10" t="s">
        <v>83</v>
      </c>
    </row>
    <row r="113" spans="2:13" ht="33.75" customHeight="1" thickBot="1" x14ac:dyDescent="0.3">
      <c r="B113" s="113" t="s">
        <v>42</v>
      </c>
      <c r="C113" s="114"/>
      <c r="D113" s="114"/>
      <c r="E113" s="114"/>
      <c r="F113" s="114"/>
      <c r="G113" s="114"/>
      <c r="H113" s="114"/>
      <c r="I113" s="114"/>
      <c r="J113" s="11">
        <v>3.97</v>
      </c>
      <c r="K113" s="12">
        <v>4.1900000000000004</v>
      </c>
      <c r="L113" s="12">
        <v>4.2300000000000004</v>
      </c>
      <c r="M113" s="12">
        <v>4.29</v>
      </c>
    </row>
    <row r="136" spans="2:13" ht="15.75" thickBot="1" x14ac:dyDescent="0.3"/>
    <row r="137" spans="2:13" ht="19.5" thickBot="1" x14ac:dyDescent="0.3">
      <c r="B137" s="29"/>
      <c r="C137" s="26"/>
      <c r="D137" s="26"/>
      <c r="E137" s="26"/>
      <c r="F137" s="26"/>
      <c r="G137" s="117" t="s">
        <v>78</v>
      </c>
      <c r="H137" s="117"/>
      <c r="I137" s="117"/>
      <c r="J137" s="30" t="s">
        <v>81</v>
      </c>
      <c r="K137" s="10" t="s">
        <v>80</v>
      </c>
      <c r="L137" s="10" t="s">
        <v>82</v>
      </c>
      <c r="M137" s="10" t="s">
        <v>83</v>
      </c>
    </row>
    <row r="138" spans="2:13" ht="30" customHeight="1" thickBot="1" x14ac:dyDescent="0.3">
      <c r="B138" s="113" t="s">
        <v>43</v>
      </c>
      <c r="C138" s="114"/>
      <c r="D138" s="114"/>
      <c r="E138" s="114"/>
      <c r="F138" s="114"/>
      <c r="G138" s="114"/>
      <c r="H138" s="114"/>
      <c r="I138" s="114"/>
      <c r="J138" s="11">
        <v>3.84</v>
      </c>
      <c r="K138" s="12">
        <v>4.21</v>
      </c>
      <c r="L138" s="12">
        <v>4.38</v>
      </c>
      <c r="M138" s="12">
        <v>4.24</v>
      </c>
    </row>
    <row r="157" spans="2:13" ht="15.75" thickBot="1" x14ac:dyDescent="0.3"/>
    <row r="158" spans="2:13" ht="19.5" thickBot="1" x14ac:dyDescent="0.3">
      <c r="B158" s="29"/>
      <c r="C158" s="26"/>
      <c r="D158" s="26"/>
      <c r="E158" s="26"/>
      <c r="F158" s="26"/>
      <c r="G158" s="117" t="s">
        <v>78</v>
      </c>
      <c r="H158" s="117"/>
      <c r="I158" s="119"/>
      <c r="J158" s="30" t="s">
        <v>81</v>
      </c>
      <c r="K158" s="10" t="s">
        <v>80</v>
      </c>
      <c r="L158" s="10" t="s">
        <v>82</v>
      </c>
      <c r="M158" s="10" t="s">
        <v>83</v>
      </c>
    </row>
    <row r="159" spans="2:13" ht="30" customHeight="1" thickBot="1" x14ac:dyDescent="0.3">
      <c r="B159" s="113" t="s">
        <v>44</v>
      </c>
      <c r="C159" s="114"/>
      <c r="D159" s="114"/>
      <c r="E159" s="114"/>
      <c r="F159" s="114"/>
      <c r="G159" s="114"/>
      <c r="H159" s="114"/>
      <c r="I159" s="114"/>
      <c r="J159" s="11">
        <v>4.26</v>
      </c>
      <c r="K159" s="12">
        <v>4.5199999999999996</v>
      </c>
      <c r="L159" s="12">
        <v>4.62</v>
      </c>
      <c r="M159" s="12">
        <v>4.53</v>
      </c>
    </row>
    <row r="181" spans="2:13" ht="15.75" thickBot="1" x14ac:dyDescent="0.3"/>
    <row r="182" spans="2:13" ht="19.5" thickBot="1" x14ac:dyDescent="0.3">
      <c r="B182" s="29"/>
      <c r="C182" s="26"/>
      <c r="D182" s="26"/>
      <c r="E182" s="26"/>
      <c r="F182" s="26"/>
      <c r="G182" s="117" t="s">
        <v>78</v>
      </c>
      <c r="H182" s="117"/>
      <c r="I182" s="119"/>
      <c r="J182" s="30" t="s">
        <v>81</v>
      </c>
      <c r="K182" s="10" t="s">
        <v>80</v>
      </c>
      <c r="L182" s="10" t="s">
        <v>82</v>
      </c>
      <c r="M182" s="10" t="s">
        <v>83</v>
      </c>
    </row>
    <row r="183" spans="2:13" ht="30" customHeight="1" thickBot="1" x14ac:dyDescent="0.3">
      <c r="B183" s="113" t="s">
        <v>45</v>
      </c>
      <c r="C183" s="114"/>
      <c r="D183" s="114"/>
      <c r="E183" s="114"/>
      <c r="F183" s="114"/>
      <c r="G183" s="114"/>
      <c r="H183" s="114"/>
      <c r="I183" s="114"/>
      <c r="J183" s="11">
        <v>4.3899999999999997</v>
      </c>
      <c r="K183" s="12">
        <v>4.5599999999999996</v>
      </c>
      <c r="L183" s="12">
        <v>4.6900000000000004</v>
      </c>
      <c r="M183" s="12">
        <v>4.59</v>
      </c>
    </row>
    <row r="204" spans="2:13" ht="15.75" thickBot="1" x14ac:dyDescent="0.3"/>
    <row r="205" spans="2:13" ht="19.5" thickBot="1" x14ac:dyDescent="0.3">
      <c r="B205" s="29"/>
      <c r="C205" s="26"/>
      <c r="D205" s="26"/>
      <c r="E205" s="26"/>
      <c r="F205" s="26"/>
      <c r="G205" s="117" t="s">
        <v>78</v>
      </c>
      <c r="H205" s="117"/>
      <c r="I205" s="119"/>
      <c r="J205" s="30" t="s">
        <v>81</v>
      </c>
      <c r="K205" s="10" t="s">
        <v>80</v>
      </c>
      <c r="L205" s="10" t="s">
        <v>82</v>
      </c>
      <c r="M205" s="10" t="s">
        <v>83</v>
      </c>
    </row>
    <row r="206" spans="2:13" ht="30" customHeight="1" thickBot="1" x14ac:dyDescent="0.3">
      <c r="B206" s="113" t="s">
        <v>46</v>
      </c>
      <c r="C206" s="114"/>
      <c r="D206" s="114"/>
      <c r="E206" s="114"/>
      <c r="F206" s="114"/>
      <c r="G206" s="114"/>
      <c r="H206" s="114"/>
      <c r="I206" s="114"/>
      <c r="J206" s="11">
        <v>4.45</v>
      </c>
      <c r="K206" s="12">
        <v>4.6399999999999997</v>
      </c>
      <c r="L206" s="12">
        <v>4.7699999999999996</v>
      </c>
      <c r="M206" s="12">
        <v>4.6500000000000004</v>
      </c>
    </row>
    <row r="227" spans="2:13" ht="15.75" thickBot="1" x14ac:dyDescent="0.3"/>
    <row r="228" spans="2:13" ht="19.5" thickBot="1" x14ac:dyDescent="0.3">
      <c r="B228" s="29"/>
      <c r="C228" s="26"/>
      <c r="D228" s="26"/>
      <c r="E228" s="26"/>
      <c r="F228" s="26"/>
      <c r="G228" s="117" t="s">
        <v>78</v>
      </c>
      <c r="H228" s="117"/>
      <c r="I228" s="119"/>
      <c r="J228" s="30" t="s">
        <v>81</v>
      </c>
      <c r="K228" s="10" t="s">
        <v>80</v>
      </c>
      <c r="L228" s="10" t="s">
        <v>82</v>
      </c>
      <c r="M228" s="10" t="s">
        <v>83</v>
      </c>
    </row>
    <row r="229" spans="2:13" ht="30.75" customHeight="1" thickBot="1" x14ac:dyDescent="0.3">
      <c r="B229" s="113" t="s">
        <v>47</v>
      </c>
      <c r="C229" s="114"/>
      <c r="D229" s="114"/>
      <c r="E229" s="114"/>
      <c r="F229" s="114"/>
      <c r="G229" s="114"/>
      <c r="H229" s="114"/>
      <c r="I229" s="114"/>
      <c r="J229" s="11">
        <v>4</v>
      </c>
      <c r="K229" s="12">
        <v>4.45</v>
      </c>
      <c r="L229" s="12">
        <v>4.6900000000000004</v>
      </c>
      <c r="M229" s="12">
        <v>4.59</v>
      </c>
    </row>
  </sheetData>
  <mergeCells count="32">
    <mergeCell ref="B206:I206"/>
    <mergeCell ref="G228:I228"/>
    <mergeCell ref="B229:I229"/>
    <mergeCell ref="B159:I159"/>
    <mergeCell ref="G182:I182"/>
    <mergeCell ref="B183:I183"/>
    <mergeCell ref="G205:I205"/>
    <mergeCell ref="G112:I112"/>
    <mergeCell ref="B113:I113"/>
    <mergeCell ref="G137:I137"/>
    <mergeCell ref="B138:I138"/>
    <mergeCell ref="G158:I158"/>
    <mergeCell ref="B8:I8"/>
    <mergeCell ref="B9:I9"/>
    <mergeCell ref="B10:I10"/>
    <mergeCell ref="B11:I11"/>
    <mergeCell ref="B12:I12"/>
    <mergeCell ref="J2:M2"/>
    <mergeCell ref="B7:I7"/>
    <mergeCell ref="B1:J1"/>
    <mergeCell ref="B2:I2"/>
    <mergeCell ref="B4:I4"/>
    <mergeCell ref="B5:I5"/>
    <mergeCell ref="B6:I6"/>
    <mergeCell ref="G3:I3"/>
    <mergeCell ref="G90:I90"/>
    <mergeCell ref="B91:I91"/>
    <mergeCell ref="G13:I13"/>
    <mergeCell ref="G44:I44"/>
    <mergeCell ref="B45:I45"/>
    <mergeCell ref="G68:I68"/>
    <mergeCell ref="B69:I6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topLeftCell="B1" zoomScaleNormal="100" workbookViewId="0">
      <selection activeCell="B5" sqref="B5:F13"/>
    </sheetView>
  </sheetViews>
  <sheetFormatPr defaultRowHeight="15" x14ac:dyDescent="0.25"/>
  <cols>
    <col min="2" max="2" width="77.85546875" customWidth="1"/>
    <col min="3" max="4" width="13.28515625" customWidth="1"/>
    <col min="5" max="5" width="13.7109375" customWidth="1"/>
    <col min="6" max="6" width="14" customWidth="1"/>
    <col min="7" max="7" width="20.42578125" customWidth="1"/>
    <col min="10" max="11" width="16" customWidth="1"/>
    <col min="12" max="13" width="16.85546875" customWidth="1"/>
  </cols>
  <sheetData>
    <row r="1" spans="1:11" ht="30" customHeight="1" x14ac:dyDescent="0.35">
      <c r="A1" s="5"/>
      <c r="B1" s="118" t="s">
        <v>38</v>
      </c>
      <c r="C1" s="118"/>
      <c r="D1" s="118"/>
      <c r="E1" s="118"/>
      <c r="F1" s="118"/>
      <c r="G1" s="118"/>
      <c r="H1" s="118"/>
      <c r="I1" s="118"/>
      <c r="J1" s="118"/>
      <c r="K1" s="24"/>
    </row>
    <row r="2" spans="1:11" ht="14.45" customHeight="1" x14ac:dyDescent="0.25"/>
    <row r="3" spans="1:11" ht="14.45" customHeight="1" x14ac:dyDescent="0.25"/>
    <row r="4" spans="1:11" ht="15.75" thickBot="1" x14ac:dyDescent="0.3"/>
    <row r="5" spans="1:11" ht="38.25" thickBot="1" x14ac:dyDescent="0.3">
      <c r="B5" s="40" t="s">
        <v>78</v>
      </c>
      <c r="C5" s="30" t="s">
        <v>81</v>
      </c>
      <c r="D5" s="10" t="s">
        <v>80</v>
      </c>
      <c r="E5" s="10" t="s">
        <v>82</v>
      </c>
      <c r="F5" s="10" t="s">
        <v>83</v>
      </c>
    </row>
    <row r="6" spans="1:11" ht="19.5" thickBot="1" x14ac:dyDescent="0.3">
      <c r="B6" s="35" t="s">
        <v>39</v>
      </c>
      <c r="C6" s="11">
        <v>4.21</v>
      </c>
      <c r="D6" s="12">
        <v>4.26</v>
      </c>
      <c r="E6" s="12">
        <v>4.46</v>
      </c>
      <c r="F6" s="12">
        <v>4.29</v>
      </c>
    </row>
    <row r="7" spans="1:11" ht="19.5" thickBot="1" x14ac:dyDescent="0.3">
      <c r="B7" s="35" t="s">
        <v>40</v>
      </c>
      <c r="C7" s="11">
        <v>4.1100000000000003</v>
      </c>
      <c r="D7" s="12">
        <v>4.33</v>
      </c>
      <c r="E7" s="12">
        <v>4.46</v>
      </c>
      <c r="F7" s="12">
        <v>4.41</v>
      </c>
    </row>
    <row r="8" spans="1:11" ht="19.5" thickBot="1" x14ac:dyDescent="0.3">
      <c r="B8" s="35" t="s">
        <v>41</v>
      </c>
      <c r="C8" s="11">
        <v>3.95</v>
      </c>
      <c r="D8" s="12">
        <v>4.07</v>
      </c>
      <c r="E8" s="12">
        <v>4.46</v>
      </c>
      <c r="F8" s="12">
        <v>4.3499999999999996</v>
      </c>
    </row>
    <row r="9" spans="1:11" ht="19.5" thickBot="1" x14ac:dyDescent="0.3">
      <c r="B9" s="35" t="s">
        <v>42</v>
      </c>
      <c r="C9" s="11">
        <v>3.97</v>
      </c>
      <c r="D9" s="12">
        <v>4.1900000000000004</v>
      </c>
      <c r="E9" s="12">
        <v>4.2300000000000004</v>
      </c>
      <c r="F9" s="12">
        <v>4.29</v>
      </c>
    </row>
    <row r="10" spans="1:11" ht="19.5" thickBot="1" x14ac:dyDescent="0.3">
      <c r="B10" s="35" t="s">
        <v>43</v>
      </c>
      <c r="C10" s="11">
        <v>3.84</v>
      </c>
      <c r="D10" s="12">
        <v>4.21</v>
      </c>
      <c r="E10" s="12">
        <v>4.38</v>
      </c>
      <c r="F10" s="12">
        <v>4.24</v>
      </c>
    </row>
    <row r="11" spans="1:11" ht="19.5" thickBot="1" x14ac:dyDescent="0.3">
      <c r="B11" s="35" t="s">
        <v>44</v>
      </c>
      <c r="C11" s="11">
        <v>4.26</v>
      </c>
      <c r="D11" s="12">
        <v>4.5199999999999996</v>
      </c>
      <c r="E11" s="12">
        <v>4.62</v>
      </c>
      <c r="F11" s="12">
        <v>4.53</v>
      </c>
    </row>
    <row r="12" spans="1:11" ht="19.5" thickBot="1" x14ac:dyDescent="0.3">
      <c r="B12" s="35" t="s">
        <v>45</v>
      </c>
      <c r="C12" s="11">
        <v>4.3899999999999997</v>
      </c>
      <c r="D12" s="12">
        <v>4.5599999999999996</v>
      </c>
      <c r="E12" s="12">
        <v>4.6900000000000004</v>
      </c>
      <c r="F12" s="12">
        <v>4.59</v>
      </c>
    </row>
    <row r="13" spans="1:11" ht="19.5" thickBot="1" x14ac:dyDescent="0.3">
      <c r="B13" s="35" t="s">
        <v>46</v>
      </c>
      <c r="C13" s="11">
        <v>4.45</v>
      </c>
      <c r="D13" s="12">
        <v>4.6399999999999997</v>
      </c>
      <c r="E13" s="12">
        <v>4.7699999999999996</v>
      </c>
      <c r="F13" s="12">
        <v>4.6500000000000004</v>
      </c>
    </row>
    <row r="14" spans="1:11" ht="19.5" thickBot="1" x14ac:dyDescent="0.3">
      <c r="B14" s="35" t="s">
        <v>47</v>
      </c>
      <c r="C14" s="11">
        <v>4</v>
      </c>
      <c r="D14" s="12">
        <v>4.45</v>
      </c>
      <c r="E14" s="12">
        <v>4.6900000000000004</v>
      </c>
      <c r="F14" s="12">
        <v>4.59</v>
      </c>
    </row>
  </sheetData>
  <mergeCells count="1">
    <mergeCell ref="B1:J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showGridLines="0" zoomScaleNormal="100" workbookViewId="0">
      <selection activeCell="J3" sqref="J3"/>
    </sheetView>
  </sheetViews>
  <sheetFormatPr defaultRowHeight="15" x14ac:dyDescent="0.25"/>
  <cols>
    <col min="2" max="2" width="38.42578125" customWidth="1"/>
    <col min="3" max="3" width="14.7109375" customWidth="1"/>
    <col min="4" max="4" width="17.5703125" customWidth="1"/>
    <col min="5" max="5" width="17" customWidth="1"/>
    <col min="6" max="6" width="18" customWidth="1"/>
    <col min="7" max="7" width="20.42578125" customWidth="1"/>
    <col min="10" max="11" width="14.7109375" customWidth="1"/>
    <col min="12" max="13" width="14.28515625" customWidth="1"/>
  </cols>
  <sheetData>
    <row r="1" spans="1:13" ht="30" customHeight="1" thickBot="1" x14ac:dyDescent="0.4">
      <c r="A1" s="5"/>
      <c r="B1" s="118" t="s">
        <v>49</v>
      </c>
      <c r="C1" s="118"/>
      <c r="D1" s="118"/>
      <c r="E1" s="118"/>
      <c r="F1" s="118"/>
      <c r="G1" s="118"/>
      <c r="H1" s="118"/>
      <c r="I1" s="118"/>
      <c r="J1" s="118"/>
      <c r="K1" s="19"/>
    </row>
    <row r="2" spans="1:13" ht="90" customHeight="1" thickBot="1" x14ac:dyDescent="0.3">
      <c r="B2" s="126" t="s">
        <v>50</v>
      </c>
      <c r="C2" s="127"/>
      <c r="D2" s="127"/>
      <c r="E2" s="127"/>
      <c r="F2" s="127"/>
      <c r="G2" s="127"/>
      <c r="H2" s="127"/>
      <c r="I2" s="127"/>
      <c r="J2" s="120" t="s">
        <v>92</v>
      </c>
      <c r="K2" s="121"/>
      <c r="L2" s="121"/>
      <c r="M2" s="122"/>
    </row>
    <row r="3" spans="1:13" ht="33" customHeight="1" thickBot="1" x14ac:dyDescent="0.3">
      <c r="B3" s="29"/>
      <c r="C3" s="26"/>
      <c r="D3" s="26"/>
      <c r="E3" s="26"/>
      <c r="F3" s="26"/>
      <c r="G3" s="117" t="s">
        <v>78</v>
      </c>
      <c r="H3" s="117"/>
      <c r="I3" s="119"/>
      <c r="J3" s="10" t="s">
        <v>81</v>
      </c>
      <c r="K3" s="10" t="s">
        <v>80</v>
      </c>
      <c r="L3" s="10" t="s">
        <v>82</v>
      </c>
      <c r="M3" s="10" t="s">
        <v>83</v>
      </c>
    </row>
    <row r="4" spans="1:13" ht="34.5" customHeight="1" thickBot="1" x14ac:dyDescent="0.3">
      <c r="B4" s="113" t="s">
        <v>51</v>
      </c>
      <c r="C4" s="114"/>
      <c r="D4" s="114"/>
      <c r="E4" s="114"/>
      <c r="F4" s="114"/>
      <c r="G4" s="114"/>
      <c r="H4" s="114"/>
      <c r="I4" s="114"/>
      <c r="J4" s="11">
        <v>4.26</v>
      </c>
      <c r="K4" s="11">
        <v>4.42</v>
      </c>
      <c r="L4" s="11">
        <v>4.38</v>
      </c>
      <c r="M4" s="11">
        <v>4.53</v>
      </c>
    </row>
    <row r="5" spans="1:13" ht="30" customHeight="1" thickBot="1" x14ac:dyDescent="0.3">
      <c r="B5" s="113" t="s">
        <v>53</v>
      </c>
      <c r="C5" s="114"/>
      <c r="D5" s="114"/>
      <c r="E5" s="114"/>
      <c r="F5" s="114"/>
      <c r="G5" s="114"/>
      <c r="H5" s="114"/>
      <c r="I5" s="114"/>
      <c r="J5" s="13">
        <v>4.03</v>
      </c>
      <c r="K5" s="13">
        <v>4.33</v>
      </c>
      <c r="L5" s="13">
        <v>4.38</v>
      </c>
      <c r="M5" s="13">
        <v>4.3499999999999996</v>
      </c>
    </row>
    <row r="6" spans="1:13" ht="30" customHeight="1" thickBot="1" x14ac:dyDescent="0.3">
      <c r="B6" s="113" t="s">
        <v>52</v>
      </c>
      <c r="C6" s="114"/>
      <c r="D6" s="114"/>
      <c r="E6" s="114"/>
      <c r="F6" s="114"/>
      <c r="G6" s="114"/>
      <c r="H6" s="114"/>
      <c r="I6" s="114"/>
      <c r="J6" s="13">
        <v>4.13</v>
      </c>
      <c r="K6" s="13">
        <v>4.47</v>
      </c>
      <c r="L6" s="13">
        <v>4.62</v>
      </c>
      <c r="M6" s="13">
        <v>4.47</v>
      </c>
    </row>
    <row r="7" spans="1:13" ht="30" customHeight="1" thickBot="1" x14ac:dyDescent="0.3">
      <c r="G7" s="116" t="s">
        <v>90</v>
      </c>
      <c r="H7" s="117"/>
      <c r="I7" s="119"/>
      <c r="J7" s="31">
        <f>AVERAGE(J4:J6)</f>
        <v>4.1399999999999997</v>
      </c>
      <c r="K7" s="31">
        <f t="shared" ref="K7:M7" si="0">AVERAGE(K4:K6)</f>
        <v>4.4066666666666663</v>
      </c>
      <c r="L7" s="31">
        <f t="shared" si="0"/>
        <v>4.46</v>
      </c>
      <c r="M7" s="31">
        <f t="shared" si="0"/>
        <v>4.4499999999999993</v>
      </c>
    </row>
    <row r="8" spans="1:13" ht="14.45" customHeight="1" x14ac:dyDescent="0.25"/>
    <row r="9" spans="1:13" ht="14.45" customHeight="1" x14ac:dyDescent="0.25"/>
    <row r="10" spans="1:13" ht="15" customHeight="1" x14ac:dyDescent="0.25"/>
    <row r="11" spans="1:13" ht="14.45" customHeight="1" thickBot="1" x14ac:dyDescent="0.3"/>
    <row r="12" spans="1:13" ht="25.15" customHeight="1" thickBot="1" x14ac:dyDescent="0.3">
      <c r="B12" s="42"/>
      <c r="C12" s="33" t="s">
        <v>81</v>
      </c>
      <c r="D12" s="33" t="s">
        <v>80</v>
      </c>
      <c r="E12" s="33" t="s">
        <v>82</v>
      </c>
      <c r="F12" s="33" t="s">
        <v>83</v>
      </c>
    </row>
    <row r="13" spans="1:13" ht="22.9" customHeight="1" thickBot="1" x14ac:dyDescent="0.35">
      <c r="B13" s="43" t="s">
        <v>91</v>
      </c>
      <c r="C13" s="41">
        <v>4.1399999999999997</v>
      </c>
      <c r="D13" s="34">
        <v>4.4066666666666663</v>
      </c>
      <c r="E13" s="34">
        <v>4.46</v>
      </c>
      <c r="F13" s="34">
        <v>4.4499999999999993</v>
      </c>
    </row>
    <row r="36" spans="2:13" ht="13.9" customHeight="1" x14ac:dyDescent="0.25"/>
    <row r="37" spans="2:13" ht="15.75" thickBot="1" x14ac:dyDescent="0.3"/>
    <row r="38" spans="2:13" ht="19.5" thickBot="1" x14ac:dyDescent="0.3">
      <c r="B38" s="29"/>
      <c r="C38" s="26"/>
      <c r="D38" s="26"/>
      <c r="E38" s="26"/>
      <c r="F38" s="26"/>
      <c r="G38" s="117" t="s">
        <v>78</v>
      </c>
      <c r="H38" s="117"/>
      <c r="I38" s="117"/>
      <c r="J38" s="30" t="s">
        <v>81</v>
      </c>
      <c r="K38" s="10" t="s">
        <v>80</v>
      </c>
      <c r="L38" s="10" t="s">
        <v>82</v>
      </c>
      <c r="M38" s="10" t="s">
        <v>83</v>
      </c>
    </row>
    <row r="39" spans="2:13" ht="34.5" customHeight="1" thickBot="1" x14ac:dyDescent="0.3">
      <c r="B39" s="113" t="s">
        <v>51</v>
      </c>
      <c r="C39" s="114"/>
      <c r="D39" s="114"/>
      <c r="E39" s="114"/>
      <c r="F39" s="114"/>
      <c r="G39" s="114"/>
      <c r="H39" s="114"/>
      <c r="I39" s="114"/>
      <c r="J39" s="11">
        <v>4.26</v>
      </c>
      <c r="K39" s="11">
        <v>4.42</v>
      </c>
      <c r="L39" s="11">
        <v>4.38</v>
      </c>
      <c r="M39" s="11">
        <v>4.53</v>
      </c>
    </row>
    <row r="61" spans="2:13" ht="15.75" thickBot="1" x14ac:dyDescent="0.3"/>
    <row r="62" spans="2:13" ht="19.5" thickBot="1" x14ac:dyDescent="0.3">
      <c r="B62" s="29"/>
      <c r="C62" s="26"/>
      <c r="D62" s="26"/>
      <c r="E62" s="26"/>
      <c r="F62" s="26"/>
      <c r="G62" s="117" t="s">
        <v>78</v>
      </c>
      <c r="H62" s="117"/>
      <c r="I62" s="117"/>
      <c r="J62" s="30" t="s">
        <v>81</v>
      </c>
      <c r="K62" s="10" t="s">
        <v>80</v>
      </c>
      <c r="L62" s="10" t="s">
        <v>82</v>
      </c>
      <c r="M62" s="10" t="s">
        <v>83</v>
      </c>
    </row>
    <row r="63" spans="2:13" ht="30" customHeight="1" thickBot="1" x14ac:dyDescent="0.3">
      <c r="B63" s="113" t="s">
        <v>53</v>
      </c>
      <c r="C63" s="114"/>
      <c r="D63" s="114"/>
      <c r="E63" s="114"/>
      <c r="F63" s="114"/>
      <c r="G63" s="114"/>
      <c r="H63" s="114"/>
      <c r="I63" s="115"/>
      <c r="J63" s="13">
        <v>4.03</v>
      </c>
      <c r="K63" s="13">
        <v>4.33</v>
      </c>
      <c r="L63" s="13">
        <v>4.38</v>
      </c>
      <c r="M63" s="13">
        <v>4.3499999999999996</v>
      </c>
    </row>
    <row r="83" spans="2:13" ht="15.75" thickBot="1" x14ac:dyDescent="0.3"/>
    <row r="84" spans="2:13" ht="19.5" thickBot="1" x14ac:dyDescent="0.3">
      <c r="B84" s="29"/>
      <c r="C84" s="26"/>
      <c r="D84" s="26"/>
      <c r="E84" s="26"/>
      <c r="F84" s="26"/>
      <c r="G84" s="117" t="s">
        <v>78</v>
      </c>
      <c r="H84" s="117"/>
      <c r="I84" s="117"/>
      <c r="J84" s="30" t="s">
        <v>81</v>
      </c>
      <c r="K84" s="10" t="s">
        <v>80</v>
      </c>
      <c r="L84" s="10" t="s">
        <v>82</v>
      </c>
      <c r="M84" s="10" t="s">
        <v>83</v>
      </c>
    </row>
    <row r="85" spans="2:13" ht="30" customHeight="1" thickBot="1" x14ac:dyDescent="0.3">
      <c r="B85" s="113" t="s">
        <v>52</v>
      </c>
      <c r="C85" s="114"/>
      <c r="D85" s="114"/>
      <c r="E85" s="114"/>
      <c r="F85" s="114"/>
      <c r="G85" s="114"/>
      <c r="H85" s="114"/>
      <c r="I85" s="114"/>
      <c r="J85" s="13">
        <v>4.13</v>
      </c>
      <c r="K85" s="13">
        <v>4.47</v>
      </c>
      <c r="L85" s="13">
        <v>4.62</v>
      </c>
      <c r="M85" s="13">
        <v>4.47</v>
      </c>
    </row>
  </sheetData>
  <mergeCells count="14">
    <mergeCell ref="G84:I84"/>
    <mergeCell ref="B85:I85"/>
    <mergeCell ref="G7:I7"/>
    <mergeCell ref="G38:I38"/>
    <mergeCell ref="B39:I39"/>
    <mergeCell ref="G62:I62"/>
    <mergeCell ref="B63:I63"/>
    <mergeCell ref="B6:I6"/>
    <mergeCell ref="G3:I3"/>
    <mergeCell ref="B1:J1"/>
    <mergeCell ref="J2:M2"/>
    <mergeCell ref="B2:I2"/>
    <mergeCell ref="B4:I4"/>
    <mergeCell ref="B5:I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showGridLines="0" zoomScaleNormal="100" workbookViewId="0">
      <selection activeCell="C45" sqref="C45"/>
    </sheetView>
  </sheetViews>
  <sheetFormatPr defaultRowHeight="15" x14ac:dyDescent="0.25"/>
  <cols>
    <col min="1" max="1" width="60.85546875" customWidth="1"/>
    <col min="2" max="2" width="16.5703125" customWidth="1"/>
    <col min="3" max="3" width="14.7109375" customWidth="1"/>
    <col min="4" max="4" width="17.5703125" customWidth="1"/>
    <col min="5" max="5" width="17" customWidth="1"/>
    <col min="6" max="6" width="18" customWidth="1"/>
    <col min="7" max="7" width="20.42578125" customWidth="1"/>
    <col min="10" max="11" width="14.7109375" customWidth="1"/>
    <col min="12" max="13" width="14.28515625" customWidth="1"/>
  </cols>
  <sheetData>
    <row r="1" spans="1:11" ht="30" customHeight="1" thickBot="1" x14ac:dyDescent="0.4">
      <c r="A1" s="5"/>
      <c r="B1" s="118" t="s">
        <v>49</v>
      </c>
      <c r="C1" s="118"/>
      <c r="D1" s="118"/>
      <c r="E1" s="118"/>
      <c r="F1" s="118"/>
      <c r="G1" s="118"/>
      <c r="H1" s="118"/>
      <c r="I1" s="118"/>
      <c r="J1" s="118"/>
      <c r="K1" s="25"/>
    </row>
    <row r="2" spans="1:11" ht="14.45" customHeight="1" thickBot="1" x14ac:dyDescent="0.3">
      <c r="A2" s="45" t="s">
        <v>78</v>
      </c>
      <c r="B2" s="44" t="s">
        <v>81</v>
      </c>
      <c r="C2" s="10" t="s">
        <v>80</v>
      </c>
      <c r="D2" s="10" t="s">
        <v>82</v>
      </c>
      <c r="E2" s="10" t="s">
        <v>83</v>
      </c>
    </row>
    <row r="3" spans="1:11" ht="14.45" customHeight="1" thickBot="1" x14ac:dyDescent="0.3">
      <c r="A3" s="35" t="s">
        <v>39</v>
      </c>
      <c r="B3" s="11">
        <v>4.21</v>
      </c>
      <c r="C3" s="12">
        <v>4.26</v>
      </c>
      <c r="D3" s="12">
        <v>4.46</v>
      </c>
      <c r="E3" s="12">
        <v>4.29</v>
      </c>
    </row>
    <row r="4" spans="1:11" ht="15" customHeight="1" thickBot="1" x14ac:dyDescent="0.3">
      <c r="A4" s="35" t="s">
        <v>40</v>
      </c>
      <c r="B4" s="11">
        <v>4.1100000000000003</v>
      </c>
      <c r="C4" s="12">
        <v>4.33</v>
      </c>
      <c r="D4" s="12">
        <v>4.46</v>
      </c>
      <c r="E4" s="12">
        <v>4.41</v>
      </c>
    </row>
    <row r="5" spans="1:11" ht="14.45" customHeight="1" thickBot="1" x14ac:dyDescent="0.3">
      <c r="A5" s="35" t="s">
        <v>41</v>
      </c>
      <c r="B5" s="11">
        <v>3.95</v>
      </c>
      <c r="C5" s="12">
        <v>4.07</v>
      </c>
      <c r="D5" s="12">
        <v>4.46</v>
      </c>
      <c r="E5" s="12">
        <v>4.3499999999999996</v>
      </c>
    </row>
  </sheetData>
  <mergeCells count="1">
    <mergeCell ref="B1:J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"/>
  <sheetViews>
    <sheetView showGridLines="0" topLeftCell="A7" zoomScaleNormal="100" workbookViewId="0">
      <selection activeCell="A15" sqref="A15:XFD202"/>
    </sheetView>
  </sheetViews>
  <sheetFormatPr defaultRowHeight="15" x14ac:dyDescent="0.25"/>
  <cols>
    <col min="2" max="2" width="40.140625" customWidth="1"/>
    <col min="3" max="4" width="13.28515625" customWidth="1"/>
    <col min="5" max="5" width="13.7109375" customWidth="1"/>
    <col min="6" max="6" width="14" customWidth="1"/>
    <col min="7" max="7" width="20.42578125" customWidth="1"/>
    <col min="10" max="11" width="16" customWidth="1"/>
    <col min="12" max="13" width="16.85546875" customWidth="1"/>
  </cols>
  <sheetData>
    <row r="1" spans="1:13" ht="30" customHeight="1" thickBot="1" x14ac:dyDescent="0.4">
      <c r="A1" s="5"/>
      <c r="B1" s="118" t="s">
        <v>96</v>
      </c>
      <c r="C1" s="118"/>
      <c r="D1" s="118"/>
      <c r="E1" s="118"/>
      <c r="F1" s="118"/>
      <c r="G1" s="118"/>
      <c r="H1" s="118"/>
      <c r="I1" s="118"/>
      <c r="J1" s="118"/>
      <c r="K1" s="25"/>
    </row>
    <row r="2" spans="1:13" ht="62.25" customHeight="1" thickBot="1" x14ac:dyDescent="0.3">
      <c r="B2" s="126" t="s">
        <v>25</v>
      </c>
      <c r="C2" s="127"/>
      <c r="D2" s="127"/>
      <c r="E2" s="127"/>
      <c r="F2" s="127"/>
      <c r="G2" s="127"/>
      <c r="H2" s="127"/>
      <c r="I2" s="127"/>
      <c r="J2" s="120" t="s">
        <v>88</v>
      </c>
      <c r="K2" s="121"/>
      <c r="L2" s="121"/>
      <c r="M2" s="122"/>
    </row>
    <row r="3" spans="1:13" ht="33" customHeight="1" thickBot="1" x14ac:dyDescent="0.3">
      <c r="B3" s="29"/>
      <c r="C3" s="26"/>
      <c r="D3" s="26"/>
      <c r="E3" s="26"/>
      <c r="F3" s="26"/>
      <c r="G3" s="117" t="s">
        <v>78</v>
      </c>
      <c r="H3" s="117"/>
      <c r="I3" s="117"/>
      <c r="J3" s="30" t="s">
        <v>81</v>
      </c>
      <c r="K3" s="10" t="s">
        <v>80</v>
      </c>
      <c r="L3" s="10" t="s">
        <v>82</v>
      </c>
      <c r="M3" s="10" t="s">
        <v>83</v>
      </c>
    </row>
    <row r="4" spans="1:13" ht="34.5" customHeight="1" thickBot="1" x14ac:dyDescent="0.3">
      <c r="B4" s="113" t="s">
        <v>54</v>
      </c>
      <c r="C4" s="114"/>
      <c r="D4" s="114"/>
      <c r="E4" s="114"/>
      <c r="F4" s="114"/>
      <c r="G4" s="114"/>
      <c r="H4" s="114"/>
      <c r="I4" s="114"/>
      <c r="J4" s="11">
        <v>4.21</v>
      </c>
      <c r="K4" s="11">
        <v>4.51</v>
      </c>
      <c r="L4" s="11">
        <v>4.7699999999999996</v>
      </c>
      <c r="M4" s="11">
        <v>4.58</v>
      </c>
    </row>
    <row r="5" spans="1:13" ht="30" customHeight="1" thickBot="1" x14ac:dyDescent="0.3">
      <c r="B5" s="113" t="s">
        <v>55</v>
      </c>
      <c r="C5" s="114"/>
      <c r="D5" s="114"/>
      <c r="E5" s="114"/>
      <c r="F5" s="114"/>
      <c r="G5" s="114"/>
      <c r="H5" s="114"/>
      <c r="I5" s="114"/>
      <c r="J5" s="13">
        <v>4.1100000000000003</v>
      </c>
      <c r="K5" s="13">
        <v>4.32</v>
      </c>
      <c r="L5" s="13">
        <v>4.3099999999999996</v>
      </c>
      <c r="M5" s="13">
        <v>4.47</v>
      </c>
    </row>
    <row r="6" spans="1:13" ht="30" customHeight="1" thickBot="1" x14ac:dyDescent="0.3">
      <c r="B6" s="113" t="s">
        <v>56</v>
      </c>
      <c r="C6" s="114"/>
      <c r="D6" s="114"/>
      <c r="E6" s="114"/>
      <c r="F6" s="114"/>
      <c r="G6" s="114"/>
      <c r="H6" s="114"/>
      <c r="I6" s="114"/>
      <c r="J6" s="13">
        <v>3.66</v>
      </c>
      <c r="K6" s="13">
        <v>3.96</v>
      </c>
      <c r="L6" s="13">
        <v>4.3099999999999996</v>
      </c>
      <c r="M6" s="13">
        <v>4.05</v>
      </c>
    </row>
    <row r="7" spans="1:13" ht="33.75" customHeight="1" thickBot="1" x14ac:dyDescent="0.3">
      <c r="B7" s="113" t="s">
        <v>57</v>
      </c>
      <c r="C7" s="114"/>
      <c r="D7" s="114"/>
      <c r="E7" s="114"/>
      <c r="F7" s="114"/>
      <c r="G7" s="114"/>
      <c r="H7" s="114"/>
      <c r="I7" s="114"/>
      <c r="J7" s="13">
        <v>4.13</v>
      </c>
      <c r="K7" s="13">
        <v>4.32</v>
      </c>
      <c r="L7" s="13">
        <v>4.46</v>
      </c>
      <c r="M7" s="13">
        <v>4.47</v>
      </c>
    </row>
    <row r="8" spans="1:13" ht="30" customHeight="1" thickBot="1" x14ac:dyDescent="0.3">
      <c r="B8" s="113" t="s">
        <v>58</v>
      </c>
      <c r="C8" s="114"/>
      <c r="D8" s="114"/>
      <c r="E8" s="114"/>
      <c r="F8" s="114"/>
      <c r="G8" s="114"/>
      <c r="H8" s="114"/>
      <c r="I8" s="114"/>
      <c r="J8" s="13">
        <v>4.29</v>
      </c>
      <c r="K8" s="13">
        <v>4.45</v>
      </c>
      <c r="L8" s="13">
        <v>4.8499999999999996</v>
      </c>
      <c r="M8" s="13">
        <v>4.29</v>
      </c>
    </row>
    <row r="9" spans="1:13" ht="30" customHeight="1" thickBot="1" x14ac:dyDescent="0.3">
      <c r="B9" s="113" t="s">
        <v>60</v>
      </c>
      <c r="C9" s="114"/>
      <c r="D9" s="114"/>
      <c r="E9" s="114"/>
      <c r="F9" s="114"/>
      <c r="G9" s="114"/>
      <c r="H9" s="114"/>
      <c r="I9" s="114"/>
      <c r="J9" s="13">
        <v>4.16</v>
      </c>
      <c r="K9" s="13">
        <v>4.42</v>
      </c>
      <c r="L9" s="13">
        <v>4.6900000000000004</v>
      </c>
      <c r="M9" s="13">
        <v>4.53</v>
      </c>
    </row>
    <row r="10" spans="1:13" ht="30" customHeight="1" thickBot="1" x14ac:dyDescent="0.3">
      <c r="B10" s="113" t="s">
        <v>59</v>
      </c>
      <c r="C10" s="114"/>
      <c r="D10" s="114"/>
      <c r="E10" s="114"/>
      <c r="F10" s="114"/>
      <c r="G10" s="114"/>
      <c r="H10" s="114"/>
      <c r="I10" s="114"/>
      <c r="J10" s="13">
        <v>4.21</v>
      </c>
      <c r="K10" s="13">
        <v>4.4800000000000004</v>
      </c>
      <c r="L10" s="13">
        <v>4.54</v>
      </c>
      <c r="M10" s="13">
        <v>4.59</v>
      </c>
    </row>
    <row r="11" spans="1:13" ht="30" customHeight="1" thickBot="1" x14ac:dyDescent="0.3">
      <c r="B11" s="113" t="s">
        <v>61</v>
      </c>
      <c r="C11" s="114"/>
      <c r="D11" s="114"/>
      <c r="E11" s="114"/>
      <c r="F11" s="114"/>
      <c r="G11" s="114"/>
      <c r="H11" s="114"/>
      <c r="I11" s="114"/>
      <c r="J11" s="13">
        <v>4.24</v>
      </c>
      <c r="K11" s="13">
        <v>4.58</v>
      </c>
      <c r="L11" s="13">
        <v>4.6900000000000004</v>
      </c>
      <c r="M11" s="13">
        <v>4.47</v>
      </c>
    </row>
    <row r="12" spans="1:13" ht="30" customHeight="1" thickBot="1" x14ac:dyDescent="0.3">
      <c r="G12" s="116" t="s">
        <v>90</v>
      </c>
      <c r="H12" s="117"/>
      <c r="I12" s="119"/>
      <c r="J12" s="31">
        <f>AVERAGE(J4:J11)</f>
        <v>4.1262499999999998</v>
      </c>
      <c r="K12" s="32">
        <f>AVERAGE(K4:K11)</f>
        <v>4.38</v>
      </c>
      <c r="L12" s="32">
        <f>AVERAGE(L4:L11)</f>
        <v>4.5774999999999997</v>
      </c>
      <c r="M12" s="32">
        <f>AVERAGE(M4:M11)</f>
        <v>4.4312500000000004</v>
      </c>
    </row>
    <row r="13" spans="1:13" ht="14.45" customHeight="1" x14ac:dyDescent="0.25"/>
    <row r="14" spans="1:13" ht="14.45" customHeight="1" x14ac:dyDescent="0.25"/>
    <row r="15" spans="1:13" ht="14.45" customHeight="1" x14ac:dyDescent="0.25"/>
    <row r="16" spans="1:13" ht="14.45" customHeight="1" thickBot="1" x14ac:dyDescent="0.3"/>
    <row r="17" spans="2:6" ht="25.15" customHeight="1" thickBot="1" x14ac:dyDescent="0.3">
      <c r="B17" s="42"/>
      <c r="C17" s="33" t="s">
        <v>81</v>
      </c>
      <c r="D17" s="33" t="s">
        <v>80</v>
      </c>
      <c r="E17" s="33" t="s">
        <v>82</v>
      </c>
      <c r="F17" s="33" t="s">
        <v>83</v>
      </c>
    </row>
    <row r="18" spans="2:6" ht="22.9" customHeight="1" thickBot="1" x14ac:dyDescent="0.35">
      <c r="B18" s="43" t="s">
        <v>91</v>
      </c>
      <c r="C18" s="41">
        <v>4.1262499999999998</v>
      </c>
      <c r="D18" s="34">
        <v>4.38</v>
      </c>
      <c r="E18" s="34">
        <v>4.5774999999999997</v>
      </c>
      <c r="F18" s="34">
        <v>4.4312500000000004</v>
      </c>
    </row>
    <row r="41" spans="2:13" ht="13.9" customHeight="1" x14ac:dyDescent="0.25"/>
    <row r="42" spans="2:13" ht="15.75" thickBot="1" x14ac:dyDescent="0.3"/>
    <row r="43" spans="2:13" ht="19.5" thickBot="1" x14ac:dyDescent="0.3">
      <c r="B43" s="29"/>
      <c r="C43" s="26"/>
      <c r="D43" s="26"/>
      <c r="E43" s="26"/>
      <c r="F43" s="26"/>
      <c r="G43" s="117" t="s">
        <v>78</v>
      </c>
      <c r="H43" s="117"/>
      <c r="I43" s="117"/>
      <c r="J43" s="30" t="s">
        <v>81</v>
      </c>
      <c r="K43" s="10" t="s">
        <v>80</v>
      </c>
      <c r="L43" s="10" t="s">
        <v>82</v>
      </c>
      <c r="M43" s="10" t="s">
        <v>83</v>
      </c>
    </row>
    <row r="44" spans="2:13" ht="19.5" thickBot="1" x14ac:dyDescent="0.3">
      <c r="B44" s="113" t="s">
        <v>54</v>
      </c>
      <c r="C44" s="114"/>
      <c r="D44" s="114"/>
      <c r="E44" s="114"/>
      <c r="F44" s="114"/>
      <c r="G44" s="114"/>
      <c r="H44" s="114"/>
      <c r="I44" s="114"/>
      <c r="J44" s="11">
        <v>4.21</v>
      </c>
      <c r="K44" s="11">
        <v>4.51</v>
      </c>
      <c r="L44" s="11">
        <v>4.7699999999999996</v>
      </c>
      <c r="M44" s="11">
        <v>4.58</v>
      </c>
    </row>
    <row r="66" spans="2:13" ht="15.75" thickBot="1" x14ac:dyDescent="0.3"/>
    <row r="67" spans="2:13" ht="19.5" thickBot="1" x14ac:dyDescent="0.3">
      <c r="B67" s="29"/>
      <c r="C67" s="26"/>
      <c r="D67" s="26"/>
      <c r="E67" s="26"/>
      <c r="F67" s="26"/>
      <c r="G67" s="117" t="s">
        <v>78</v>
      </c>
      <c r="H67" s="117"/>
      <c r="I67" s="117"/>
      <c r="J67" s="30" t="s">
        <v>81</v>
      </c>
      <c r="K67" s="10" t="s">
        <v>80</v>
      </c>
      <c r="L67" s="10" t="s">
        <v>82</v>
      </c>
      <c r="M67" s="10" t="s">
        <v>83</v>
      </c>
    </row>
    <row r="68" spans="2:13" ht="30" customHeight="1" thickBot="1" x14ac:dyDescent="0.3">
      <c r="B68" s="113" t="s">
        <v>55</v>
      </c>
      <c r="C68" s="114"/>
      <c r="D68" s="114"/>
      <c r="E68" s="114"/>
      <c r="F68" s="114"/>
      <c r="G68" s="114"/>
      <c r="H68" s="114"/>
      <c r="I68" s="114"/>
      <c r="J68" s="13">
        <v>4.1100000000000003</v>
      </c>
      <c r="K68" s="13">
        <v>4.32</v>
      </c>
      <c r="L68" s="13">
        <v>4.3099999999999996</v>
      </c>
      <c r="M68" s="13">
        <v>4.47</v>
      </c>
    </row>
    <row r="88" spans="2:13" ht="15.75" thickBot="1" x14ac:dyDescent="0.3"/>
    <row r="89" spans="2:13" ht="19.5" thickBot="1" x14ac:dyDescent="0.3">
      <c r="B89" s="29"/>
      <c r="C89" s="26"/>
      <c r="D89" s="26"/>
      <c r="E89" s="26"/>
      <c r="F89" s="26"/>
      <c r="G89" s="117" t="s">
        <v>78</v>
      </c>
      <c r="H89" s="117"/>
      <c r="I89" s="117"/>
      <c r="J89" s="30" t="s">
        <v>81</v>
      </c>
      <c r="K89" s="10" t="s">
        <v>80</v>
      </c>
      <c r="L89" s="10" t="s">
        <v>82</v>
      </c>
      <c r="M89" s="10" t="s">
        <v>83</v>
      </c>
    </row>
    <row r="90" spans="2:13" ht="30" customHeight="1" thickBot="1" x14ac:dyDescent="0.3">
      <c r="B90" s="113" t="s">
        <v>56</v>
      </c>
      <c r="C90" s="114"/>
      <c r="D90" s="114"/>
      <c r="E90" s="114"/>
      <c r="F90" s="114"/>
      <c r="G90" s="114"/>
      <c r="H90" s="114"/>
      <c r="I90" s="114"/>
      <c r="J90" s="13">
        <v>3.66</v>
      </c>
      <c r="K90" s="13">
        <v>3.96</v>
      </c>
      <c r="L90" s="13">
        <v>4.3099999999999996</v>
      </c>
      <c r="M90" s="13">
        <v>4.05</v>
      </c>
    </row>
    <row r="110" spans="2:13" ht="15.75" thickBot="1" x14ac:dyDescent="0.3"/>
    <row r="111" spans="2:13" ht="19.5" thickBot="1" x14ac:dyDescent="0.3">
      <c r="B111" s="29"/>
      <c r="C111" s="26"/>
      <c r="D111" s="26"/>
      <c r="E111" s="26"/>
      <c r="F111" s="26"/>
      <c r="G111" s="117" t="s">
        <v>78</v>
      </c>
      <c r="H111" s="117"/>
      <c r="I111" s="117"/>
      <c r="J111" s="30" t="s">
        <v>81</v>
      </c>
      <c r="K111" s="10" t="s">
        <v>80</v>
      </c>
      <c r="L111" s="10" t="s">
        <v>82</v>
      </c>
      <c r="M111" s="10" t="s">
        <v>83</v>
      </c>
    </row>
    <row r="112" spans="2:13" ht="33.75" customHeight="1" thickBot="1" x14ac:dyDescent="0.3">
      <c r="B112" s="113" t="s">
        <v>57</v>
      </c>
      <c r="C112" s="114"/>
      <c r="D112" s="114"/>
      <c r="E112" s="114"/>
      <c r="F112" s="114"/>
      <c r="G112" s="114"/>
      <c r="H112" s="114"/>
      <c r="I112" s="114"/>
      <c r="J112" s="13">
        <v>4.13</v>
      </c>
      <c r="K112" s="13">
        <v>4.32</v>
      </c>
      <c r="L112" s="13">
        <v>4.46</v>
      </c>
      <c r="M112" s="13">
        <v>4.47</v>
      </c>
    </row>
    <row r="135" spans="2:13" ht="15.75" thickBot="1" x14ac:dyDescent="0.3"/>
    <row r="136" spans="2:13" ht="19.5" thickBot="1" x14ac:dyDescent="0.3">
      <c r="B136" s="29"/>
      <c r="C136" s="26"/>
      <c r="D136" s="26"/>
      <c r="E136" s="26"/>
      <c r="F136" s="26"/>
      <c r="G136" s="117" t="s">
        <v>78</v>
      </c>
      <c r="H136" s="117"/>
      <c r="I136" s="117"/>
      <c r="J136" s="30" t="s">
        <v>81</v>
      </c>
      <c r="K136" s="10" t="s">
        <v>80</v>
      </c>
      <c r="L136" s="10" t="s">
        <v>82</v>
      </c>
      <c r="M136" s="10" t="s">
        <v>83</v>
      </c>
    </row>
    <row r="137" spans="2:13" ht="30" customHeight="1" thickBot="1" x14ac:dyDescent="0.3">
      <c r="B137" s="113" t="s">
        <v>58</v>
      </c>
      <c r="C137" s="114"/>
      <c r="D137" s="114"/>
      <c r="E137" s="114"/>
      <c r="F137" s="114"/>
      <c r="G137" s="114"/>
      <c r="H137" s="114"/>
      <c r="I137" s="114"/>
      <c r="J137" s="13">
        <v>4.29</v>
      </c>
      <c r="K137" s="13">
        <v>4.45</v>
      </c>
      <c r="L137" s="13">
        <v>4.8499999999999996</v>
      </c>
      <c r="M137" s="13">
        <v>4.29</v>
      </c>
    </row>
    <row r="156" spans="2:13" ht="15.75" thickBot="1" x14ac:dyDescent="0.3"/>
    <row r="157" spans="2:13" ht="19.5" thickBot="1" x14ac:dyDescent="0.3">
      <c r="B157" s="29"/>
      <c r="C157" s="26"/>
      <c r="D157" s="26"/>
      <c r="E157" s="26"/>
      <c r="F157" s="26"/>
      <c r="G157" s="117" t="s">
        <v>78</v>
      </c>
      <c r="H157" s="117"/>
      <c r="I157" s="119"/>
      <c r="J157" s="30" t="s">
        <v>81</v>
      </c>
      <c r="K157" s="10" t="s">
        <v>80</v>
      </c>
      <c r="L157" s="10" t="s">
        <v>82</v>
      </c>
      <c r="M157" s="10" t="s">
        <v>83</v>
      </c>
    </row>
    <row r="158" spans="2:13" ht="30" customHeight="1" thickBot="1" x14ac:dyDescent="0.3">
      <c r="B158" s="113" t="s">
        <v>60</v>
      </c>
      <c r="C158" s="114"/>
      <c r="D158" s="114"/>
      <c r="E158" s="114"/>
      <c r="F158" s="114"/>
      <c r="G158" s="114"/>
      <c r="H158" s="114"/>
      <c r="I158" s="114"/>
      <c r="J158" s="13">
        <v>4.16</v>
      </c>
      <c r="K158" s="13">
        <v>4.42</v>
      </c>
      <c r="L158" s="13">
        <v>4.6900000000000004</v>
      </c>
      <c r="M158" s="13">
        <v>4.53</v>
      </c>
    </row>
    <row r="180" spans="2:13" ht="15.75" thickBot="1" x14ac:dyDescent="0.3"/>
    <row r="181" spans="2:13" ht="19.5" thickBot="1" x14ac:dyDescent="0.3">
      <c r="B181" s="29"/>
      <c r="C181" s="26"/>
      <c r="D181" s="26"/>
      <c r="E181" s="26"/>
      <c r="F181" s="26"/>
      <c r="G181" s="117" t="s">
        <v>78</v>
      </c>
      <c r="H181" s="117"/>
      <c r="I181" s="119"/>
      <c r="J181" s="30" t="s">
        <v>81</v>
      </c>
      <c r="K181" s="10" t="s">
        <v>80</v>
      </c>
      <c r="L181" s="10" t="s">
        <v>82</v>
      </c>
      <c r="M181" s="10" t="s">
        <v>83</v>
      </c>
    </row>
    <row r="182" spans="2:13" ht="30" customHeight="1" thickBot="1" x14ac:dyDescent="0.3">
      <c r="B182" s="113" t="s">
        <v>59</v>
      </c>
      <c r="C182" s="114"/>
      <c r="D182" s="114"/>
      <c r="E182" s="114"/>
      <c r="F182" s="114"/>
      <c r="G182" s="114"/>
      <c r="H182" s="114"/>
      <c r="I182" s="114"/>
      <c r="J182" s="13">
        <v>4.21</v>
      </c>
      <c r="K182" s="13">
        <v>4.4800000000000004</v>
      </c>
      <c r="L182" s="13">
        <v>4.54</v>
      </c>
      <c r="M182" s="13">
        <v>4.59</v>
      </c>
    </row>
    <row r="203" spans="2:13" ht="15.75" thickBot="1" x14ac:dyDescent="0.3"/>
    <row r="204" spans="2:13" ht="19.5" thickBot="1" x14ac:dyDescent="0.3">
      <c r="B204" s="29"/>
      <c r="C204" s="26"/>
      <c r="D204" s="26"/>
      <c r="E204" s="26"/>
      <c r="F204" s="26"/>
      <c r="G204" s="117" t="s">
        <v>78</v>
      </c>
      <c r="H204" s="117"/>
      <c r="I204" s="119"/>
      <c r="J204" s="30" t="s">
        <v>81</v>
      </c>
      <c r="K204" s="10" t="s">
        <v>80</v>
      </c>
      <c r="L204" s="10" t="s">
        <v>82</v>
      </c>
      <c r="M204" s="10" t="s">
        <v>83</v>
      </c>
    </row>
    <row r="205" spans="2:13" ht="30" customHeight="1" thickBot="1" x14ac:dyDescent="0.3">
      <c r="B205" s="113" t="s">
        <v>61</v>
      </c>
      <c r="C205" s="114"/>
      <c r="D205" s="114"/>
      <c r="E205" s="114"/>
      <c r="F205" s="114"/>
      <c r="G205" s="114"/>
      <c r="H205" s="114"/>
      <c r="I205" s="114"/>
      <c r="J205" s="13">
        <v>4.24</v>
      </c>
      <c r="K205" s="13">
        <v>4.58</v>
      </c>
      <c r="L205" s="13">
        <v>4.6900000000000004</v>
      </c>
      <c r="M205" s="13">
        <v>4.47</v>
      </c>
    </row>
  </sheetData>
  <mergeCells count="29">
    <mergeCell ref="G204:I204"/>
    <mergeCell ref="B205:I205"/>
    <mergeCell ref="B137:I137"/>
    <mergeCell ref="G157:I157"/>
    <mergeCell ref="B158:I158"/>
    <mergeCell ref="G181:I181"/>
    <mergeCell ref="B182:I182"/>
    <mergeCell ref="G89:I89"/>
    <mergeCell ref="B90:I90"/>
    <mergeCell ref="G111:I111"/>
    <mergeCell ref="B112:I112"/>
    <mergeCell ref="G136:I136"/>
    <mergeCell ref="G12:I12"/>
    <mergeCell ref="G43:I43"/>
    <mergeCell ref="B44:I44"/>
    <mergeCell ref="G67:I67"/>
    <mergeCell ref="B68:I68"/>
    <mergeCell ref="B1:J1"/>
    <mergeCell ref="B11:I11"/>
    <mergeCell ref="B2:I2"/>
    <mergeCell ref="B4:I4"/>
    <mergeCell ref="B5:I5"/>
    <mergeCell ref="B6:I6"/>
    <mergeCell ref="B7:I7"/>
    <mergeCell ref="G3:I3"/>
    <mergeCell ref="J2:M2"/>
    <mergeCell ref="B8:I8"/>
    <mergeCell ref="B9:I9"/>
    <mergeCell ref="B10:I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topLeftCell="A19" zoomScaleNormal="100" workbookViewId="0">
      <selection activeCell="E2" activeCellId="1" sqref="A2:A10 E2:E10"/>
    </sheetView>
  </sheetViews>
  <sheetFormatPr defaultRowHeight="15" x14ac:dyDescent="0.25"/>
  <cols>
    <col min="1" max="1" width="89" customWidth="1"/>
    <col min="2" max="2" width="14.140625" customWidth="1"/>
    <col min="3" max="4" width="13.28515625" customWidth="1"/>
    <col min="5" max="5" width="13.7109375" customWidth="1"/>
    <col min="6" max="6" width="14" customWidth="1"/>
    <col min="7" max="7" width="20.42578125" customWidth="1"/>
    <col min="10" max="11" width="16" customWidth="1"/>
    <col min="12" max="13" width="16.85546875" customWidth="1"/>
  </cols>
  <sheetData>
    <row r="1" spans="1:11" ht="30" customHeight="1" thickBot="1" x14ac:dyDescent="0.45">
      <c r="A1" s="46" t="s">
        <v>96</v>
      </c>
      <c r="B1" s="118"/>
      <c r="C1" s="118"/>
      <c r="D1" s="118"/>
      <c r="E1" s="118"/>
      <c r="F1" s="118"/>
      <c r="G1" s="118"/>
      <c r="H1" s="118"/>
      <c r="I1" s="118"/>
      <c r="J1" s="118"/>
      <c r="K1" s="25"/>
    </row>
    <row r="2" spans="1:11" ht="38.25" thickBot="1" x14ac:dyDescent="0.3">
      <c r="A2" s="40" t="s">
        <v>78</v>
      </c>
      <c r="B2" s="30" t="s">
        <v>81</v>
      </c>
      <c r="C2" s="10" t="s">
        <v>80</v>
      </c>
      <c r="D2" s="10" t="s">
        <v>82</v>
      </c>
      <c r="E2" s="10" t="s">
        <v>83</v>
      </c>
    </row>
    <row r="3" spans="1:11" ht="19.5" thickBot="1" x14ac:dyDescent="0.3">
      <c r="A3" s="35" t="s">
        <v>54</v>
      </c>
      <c r="B3" s="11">
        <v>4.21</v>
      </c>
      <c r="C3" s="11">
        <v>4.51</v>
      </c>
      <c r="D3" s="11">
        <v>4.7699999999999996</v>
      </c>
      <c r="E3" s="11">
        <v>4.58</v>
      </c>
    </row>
    <row r="4" spans="1:11" ht="19.5" thickBot="1" x14ac:dyDescent="0.3">
      <c r="A4" s="35" t="s">
        <v>55</v>
      </c>
      <c r="B4" s="13">
        <v>4.1100000000000003</v>
      </c>
      <c r="C4" s="13">
        <v>4.32</v>
      </c>
      <c r="D4" s="13">
        <v>4.3099999999999996</v>
      </c>
      <c r="E4" s="13">
        <v>4.47</v>
      </c>
    </row>
    <row r="5" spans="1:11" ht="19.5" thickBot="1" x14ac:dyDescent="0.3">
      <c r="A5" s="35" t="s">
        <v>56</v>
      </c>
      <c r="B5" s="13">
        <v>3.66</v>
      </c>
      <c r="C5" s="13">
        <v>3.96</v>
      </c>
      <c r="D5" s="13">
        <v>4.3099999999999996</v>
      </c>
      <c r="E5" s="13">
        <v>4.05</v>
      </c>
    </row>
    <row r="6" spans="1:11" ht="19.5" thickBot="1" x14ac:dyDescent="0.3">
      <c r="A6" s="35" t="s">
        <v>57</v>
      </c>
      <c r="B6" s="13">
        <v>4.13</v>
      </c>
      <c r="C6" s="13">
        <v>4.32</v>
      </c>
      <c r="D6" s="13">
        <v>4.46</v>
      </c>
      <c r="E6" s="13">
        <v>4.47</v>
      </c>
    </row>
    <row r="7" spans="1:11" ht="19.5" thickBot="1" x14ac:dyDescent="0.3">
      <c r="A7" s="35" t="s">
        <v>58</v>
      </c>
      <c r="B7" s="13">
        <v>4.29</v>
      </c>
      <c r="C7" s="13">
        <v>4.45</v>
      </c>
      <c r="D7" s="13">
        <v>4.8499999999999996</v>
      </c>
      <c r="E7" s="13">
        <v>4.29</v>
      </c>
    </row>
    <row r="8" spans="1:11" ht="19.5" thickBot="1" x14ac:dyDescent="0.3">
      <c r="A8" s="35" t="s">
        <v>60</v>
      </c>
      <c r="B8" s="13">
        <v>4.16</v>
      </c>
      <c r="C8" s="13">
        <v>4.42</v>
      </c>
      <c r="D8" s="13">
        <v>4.6900000000000004</v>
      </c>
      <c r="E8" s="13">
        <v>4.53</v>
      </c>
    </row>
    <row r="9" spans="1:11" ht="19.5" thickBot="1" x14ac:dyDescent="0.3">
      <c r="A9" s="35" t="s">
        <v>59</v>
      </c>
      <c r="B9" s="13">
        <v>4.21</v>
      </c>
      <c r="C9" s="13">
        <v>4.4800000000000004</v>
      </c>
      <c r="D9" s="13">
        <v>4.54</v>
      </c>
      <c r="E9" s="13">
        <v>4.59</v>
      </c>
    </row>
    <row r="10" spans="1:11" ht="19.5" thickBot="1" x14ac:dyDescent="0.3">
      <c r="A10" s="35" t="s">
        <v>61</v>
      </c>
      <c r="B10" s="13">
        <v>4.24</v>
      </c>
      <c r="C10" s="13">
        <v>4.58</v>
      </c>
      <c r="D10" s="13">
        <v>4.6900000000000004</v>
      </c>
      <c r="E10" s="13">
        <v>4.47</v>
      </c>
    </row>
  </sheetData>
  <mergeCells count="1">
    <mergeCell ref="B1:J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2"/>
  <sheetViews>
    <sheetView showGridLines="0" topLeftCell="A69" zoomScale="55" zoomScaleNormal="55" workbookViewId="0">
      <selection activeCell="J181" sqref="J181:M182"/>
    </sheetView>
  </sheetViews>
  <sheetFormatPr defaultRowHeight="15" x14ac:dyDescent="0.25"/>
  <cols>
    <col min="1" max="1" width="7.28515625" customWidth="1"/>
    <col min="2" max="2" width="37.28515625" customWidth="1"/>
    <col min="3" max="3" width="12.42578125" customWidth="1"/>
    <col min="4" max="4" width="17.5703125" customWidth="1"/>
    <col min="5" max="5" width="17" customWidth="1"/>
    <col min="6" max="6" width="18" customWidth="1"/>
    <col min="7" max="7" width="20.42578125" customWidth="1"/>
    <col min="10" max="13" width="30.28515625" customWidth="1"/>
  </cols>
  <sheetData>
    <row r="1" spans="1:13" ht="30" customHeight="1" thickBot="1" x14ac:dyDescent="0.4">
      <c r="A1" s="5"/>
      <c r="B1" s="118" t="s">
        <v>62</v>
      </c>
      <c r="C1" s="118"/>
      <c r="D1" s="118"/>
      <c r="E1" s="118"/>
      <c r="F1" s="118"/>
      <c r="G1" s="118"/>
      <c r="H1" s="118"/>
      <c r="I1" s="118"/>
      <c r="J1" s="118"/>
      <c r="K1" s="19"/>
    </row>
    <row r="2" spans="1:13" ht="91.5" customHeight="1" thickBot="1" x14ac:dyDescent="0.3">
      <c r="B2" s="126" t="s">
        <v>25</v>
      </c>
      <c r="C2" s="127"/>
      <c r="D2" s="127"/>
      <c r="E2" s="127"/>
      <c r="F2" s="127"/>
      <c r="G2" s="127"/>
      <c r="H2" s="127"/>
      <c r="I2" s="127"/>
      <c r="J2" s="120" t="s">
        <v>48</v>
      </c>
      <c r="K2" s="121"/>
      <c r="L2" s="121"/>
      <c r="M2" s="122"/>
    </row>
    <row r="3" spans="1:13" ht="33" customHeight="1" thickBot="1" x14ac:dyDescent="0.3">
      <c r="B3" s="6"/>
      <c r="C3" s="7"/>
      <c r="D3" s="7"/>
      <c r="E3" s="7"/>
      <c r="F3" s="7"/>
      <c r="G3" s="117" t="s">
        <v>78</v>
      </c>
      <c r="H3" s="117"/>
      <c r="I3" s="117"/>
      <c r="J3" s="14" t="s">
        <v>81</v>
      </c>
      <c r="K3" s="14" t="s">
        <v>80</v>
      </c>
      <c r="L3" s="14" t="s">
        <v>82</v>
      </c>
      <c r="M3" s="14" t="s">
        <v>83</v>
      </c>
    </row>
    <row r="4" spans="1:13" ht="34.5" customHeight="1" thickBot="1" x14ac:dyDescent="0.3">
      <c r="B4" s="113" t="s">
        <v>63</v>
      </c>
      <c r="C4" s="114"/>
      <c r="D4" s="114"/>
      <c r="E4" s="114"/>
      <c r="F4" s="114"/>
      <c r="G4" s="114"/>
      <c r="H4" s="114"/>
      <c r="I4" s="114"/>
      <c r="J4" s="11">
        <v>3.95</v>
      </c>
      <c r="K4" s="11">
        <v>4.4400000000000004</v>
      </c>
      <c r="L4" s="11">
        <v>4.2300000000000004</v>
      </c>
      <c r="M4" s="11">
        <v>4.47</v>
      </c>
    </row>
    <row r="5" spans="1:13" ht="30" customHeight="1" thickBot="1" x14ac:dyDescent="0.3">
      <c r="B5" s="113" t="s">
        <v>64</v>
      </c>
      <c r="C5" s="114"/>
      <c r="D5" s="114"/>
      <c r="E5" s="114"/>
      <c r="F5" s="114"/>
      <c r="G5" s="114"/>
      <c r="H5" s="114"/>
      <c r="I5" s="114"/>
      <c r="J5" s="13">
        <v>4</v>
      </c>
      <c r="K5" s="13">
        <v>4.1399999999999997</v>
      </c>
      <c r="L5" s="13">
        <v>4.08</v>
      </c>
      <c r="M5" s="13">
        <v>4.47</v>
      </c>
    </row>
    <row r="6" spans="1:13" ht="30" customHeight="1" thickBot="1" x14ac:dyDescent="0.3">
      <c r="B6" s="113" t="s">
        <v>65</v>
      </c>
      <c r="C6" s="114"/>
      <c r="D6" s="114"/>
      <c r="E6" s="114"/>
      <c r="F6" s="114"/>
      <c r="G6" s="114"/>
      <c r="H6" s="114"/>
      <c r="I6" s="114"/>
      <c r="J6" s="13">
        <v>4.05</v>
      </c>
      <c r="K6" s="13">
        <v>4.25</v>
      </c>
      <c r="L6" s="13">
        <v>4.1500000000000004</v>
      </c>
      <c r="M6" s="13">
        <v>4.59</v>
      </c>
    </row>
    <row r="7" spans="1:13" ht="33.75" customHeight="1" thickBot="1" x14ac:dyDescent="0.3">
      <c r="B7" s="113" t="s">
        <v>67</v>
      </c>
      <c r="C7" s="114"/>
      <c r="D7" s="114"/>
      <c r="E7" s="114"/>
      <c r="F7" s="114"/>
      <c r="G7" s="114"/>
      <c r="H7" s="114"/>
      <c r="I7" s="114"/>
      <c r="J7" s="13">
        <v>4.29</v>
      </c>
      <c r="K7" s="13">
        <v>4.63</v>
      </c>
      <c r="L7" s="13">
        <v>4.8499999999999996</v>
      </c>
      <c r="M7" s="13">
        <v>4.53</v>
      </c>
    </row>
    <row r="8" spans="1:13" ht="30" customHeight="1" thickBot="1" x14ac:dyDescent="0.3">
      <c r="B8" s="113" t="s">
        <v>66</v>
      </c>
      <c r="C8" s="114"/>
      <c r="D8" s="114"/>
      <c r="E8" s="114"/>
      <c r="F8" s="114"/>
      <c r="G8" s="114"/>
      <c r="H8" s="114"/>
      <c r="I8" s="114"/>
      <c r="J8" s="13">
        <v>4.24</v>
      </c>
      <c r="K8" s="13">
        <v>4.2699999999999996</v>
      </c>
      <c r="L8" s="13">
        <v>4.62</v>
      </c>
      <c r="M8" s="13">
        <v>4.53</v>
      </c>
    </row>
    <row r="9" spans="1:13" ht="30" customHeight="1" thickBot="1" x14ac:dyDescent="0.3">
      <c r="B9" s="113" t="s">
        <v>68</v>
      </c>
      <c r="C9" s="114"/>
      <c r="D9" s="114"/>
      <c r="E9" s="114"/>
      <c r="F9" s="114"/>
      <c r="G9" s="114"/>
      <c r="H9" s="114"/>
      <c r="I9" s="114"/>
      <c r="J9" s="13">
        <v>4.05</v>
      </c>
      <c r="K9" s="13">
        <v>4.38</v>
      </c>
      <c r="L9" s="13">
        <v>4.3099999999999996</v>
      </c>
      <c r="M9" s="13">
        <v>4.6500000000000004</v>
      </c>
    </row>
    <row r="10" spans="1:13" ht="44.45" customHeight="1" thickBot="1" x14ac:dyDescent="0.3">
      <c r="B10" s="128" t="s">
        <v>69</v>
      </c>
      <c r="C10" s="129"/>
      <c r="D10" s="129"/>
      <c r="E10" s="129"/>
      <c r="F10" s="129"/>
      <c r="G10" s="129"/>
      <c r="H10" s="129"/>
      <c r="I10" s="129"/>
      <c r="J10" s="13">
        <v>4.05</v>
      </c>
      <c r="K10" s="13">
        <v>4.33</v>
      </c>
      <c r="L10" s="13">
        <v>4.3099999999999996</v>
      </c>
      <c r="M10" s="13">
        <v>4.41</v>
      </c>
    </row>
    <row r="11" spans="1:13" ht="30" customHeight="1" thickBot="1" x14ac:dyDescent="0.3">
      <c r="G11" s="116" t="s">
        <v>90</v>
      </c>
      <c r="H11" s="117"/>
      <c r="I11" s="119"/>
      <c r="J11" s="31">
        <f>AVERAGE(J3:J10)</f>
        <v>4.0900000000000007</v>
      </c>
      <c r="K11" s="32">
        <f>AVERAGE(K3:K10)</f>
        <v>4.3485714285714279</v>
      </c>
      <c r="L11" s="32">
        <f>AVERAGE(L3:L10)</f>
        <v>4.3642857142857148</v>
      </c>
      <c r="M11" s="32">
        <f>AVERAGE(M3:M10)</f>
        <v>4.5214285714285714</v>
      </c>
    </row>
    <row r="15" spans="1:13" ht="14.45" customHeight="1" x14ac:dyDescent="0.25"/>
    <row r="16" spans="1:13" ht="14.45" customHeight="1" thickBot="1" x14ac:dyDescent="0.3"/>
    <row r="17" spans="2:6" ht="25.15" customHeight="1" thickBot="1" x14ac:dyDescent="0.3">
      <c r="B17" s="42"/>
      <c r="C17" s="33" t="s">
        <v>81</v>
      </c>
      <c r="D17" s="33" t="s">
        <v>80</v>
      </c>
      <c r="E17" s="33" t="s">
        <v>82</v>
      </c>
      <c r="F17" s="33" t="s">
        <v>83</v>
      </c>
    </row>
    <row r="18" spans="2:6" ht="22.9" customHeight="1" thickBot="1" x14ac:dyDescent="0.35">
      <c r="B18" s="43" t="s">
        <v>91</v>
      </c>
      <c r="C18" s="41">
        <v>4.0900000000000007</v>
      </c>
      <c r="D18" s="34">
        <v>4.3485714285714279</v>
      </c>
      <c r="E18" s="34">
        <v>4.3642857142857148</v>
      </c>
      <c r="F18" s="34">
        <v>4.5214285714285714</v>
      </c>
    </row>
    <row r="41" spans="2:13" ht="13.9" customHeight="1" x14ac:dyDescent="0.25"/>
    <row r="42" spans="2:13" ht="15.75" thickBot="1" x14ac:dyDescent="0.3"/>
    <row r="43" spans="2:13" ht="19.5" thickBot="1" x14ac:dyDescent="0.3">
      <c r="B43" s="36"/>
      <c r="C43" s="37"/>
      <c r="D43" s="37"/>
      <c r="E43" s="37"/>
      <c r="F43" s="37"/>
      <c r="G43" s="117" t="s">
        <v>78</v>
      </c>
      <c r="H43" s="117"/>
      <c r="I43" s="117"/>
      <c r="J43" s="30" t="s">
        <v>81</v>
      </c>
      <c r="K43" s="10" t="s">
        <v>80</v>
      </c>
      <c r="L43" s="10" t="s">
        <v>82</v>
      </c>
      <c r="M43" s="10" t="s">
        <v>83</v>
      </c>
    </row>
    <row r="44" spans="2:13" ht="34.5" customHeight="1" thickBot="1" x14ac:dyDescent="0.3">
      <c r="B44" s="113" t="s">
        <v>63</v>
      </c>
      <c r="C44" s="114"/>
      <c r="D44" s="114"/>
      <c r="E44" s="114"/>
      <c r="F44" s="114"/>
      <c r="G44" s="114"/>
      <c r="H44" s="114"/>
      <c r="I44" s="114"/>
      <c r="J44" s="11">
        <v>3.95</v>
      </c>
      <c r="K44" s="11">
        <v>4.4400000000000004</v>
      </c>
      <c r="L44" s="11">
        <v>4.2300000000000004</v>
      </c>
      <c r="M44" s="11">
        <v>4.47</v>
      </c>
    </row>
    <row r="66" spans="2:13" ht="15.75" thickBot="1" x14ac:dyDescent="0.3"/>
    <row r="67" spans="2:13" ht="19.5" thickBot="1" x14ac:dyDescent="0.3">
      <c r="B67" s="36"/>
      <c r="C67" s="37"/>
      <c r="D67" s="37"/>
      <c r="E67" s="37"/>
      <c r="F67" s="37"/>
      <c r="G67" s="117" t="s">
        <v>78</v>
      </c>
      <c r="H67" s="117"/>
      <c r="I67" s="117"/>
      <c r="J67" s="30" t="s">
        <v>81</v>
      </c>
      <c r="K67" s="10" t="s">
        <v>80</v>
      </c>
      <c r="L67" s="10" t="s">
        <v>82</v>
      </c>
      <c r="M67" s="10" t="s">
        <v>83</v>
      </c>
    </row>
    <row r="68" spans="2:13" ht="30" customHeight="1" thickBot="1" x14ac:dyDescent="0.3">
      <c r="B68" s="113" t="s">
        <v>64</v>
      </c>
      <c r="C68" s="114"/>
      <c r="D68" s="114"/>
      <c r="E68" s="114"/>
      <c r="F68" s="114"/>
      <c r="G68" s="114"/>
      <c r="H68" s="114"/>
      <c r="I68" s="114"/>
      <c r="J68" s="13">
        <v>4</v>
      </c>
      <c r="K68" s="13">
        <v>4.1399999999999997</v>
      </c>
      <c r="L68" s="13">
        <v>4.08</v>
      </c>
      <c r="M68" s="13">
        <v>4.47</v>
      </c>
    </row>
    <row r="88" spans="2:13" ht="15.75" thickBot="1" x14ac:dyDescent="0.3"/>
    <row r="89" spans="2:13" ht="19.5" thickBot="1" x14ac:dyDescent="0.3">
      <c r="B89" s="36"/>
      <c r="C89" s="37"/>
      <c r="D89" s="37"/>
      <c r="E89" s="37"/>
      <c r="F89" s="37"/>
      <c r="G89" s="117" t="s">
        <v>78</v>
      </c>
      <c r="H89" s="117"/>
      <c r="I89" s="117"/>
      <c r="J89" s="30" t="s">
        <v>81</v>
      </c>
      <c r="K89" s="10" t="s">
        <v>80</v>
      </c>
      <c r="L89" s="10" t="s">
        <v>82</v>
      </c>
      <c r="M89" s="10" t="s">
        <v>83</v>
      </c>
    </row>
    <row r="90" spans="2:13" ht="30" customHeight="1" thickBot="1" x14ac:dyDescent="0.3">
      <c r="B90" s="113" t="s">
        <v>65</v>
      </c>
      <c r="C90" s="114"/>
      <c r="D90" s="114"/>
      <c r="E90" s="114"/>
      <c r="F90" s="114"/>
      <c r="G90" s="114"/>
      <c r="H90" s="114"/>
      <c r="I90" s="114"/>
      <c r="J90" s="13">
        <v>4.05</v>
      </c>
      <c r="K90" s="13">
        <v>4.25</v>
      </c>
      <c r="L90" s="13">
        <v>4.1500000000000004</v>
      </c>
      <c r="M90" s="13">
        <v>4.59</v>
      </c>
    </row>
    <row r="110" spans="2:13" ht="15.75" thickBot="1" x14ac:dyDescent="0.3"/>
    <row r="111" spans="2:13" ht="19.5" thickBot="1" x14ac:dyDescent="0.3">
      <c r="B111" s="36"/>
      <c r="C111" s="37"/>
      <c r="D111" s="37"/>
      <c r="E111" s="37"/>
      <c r="F111" s="37"/>
      <c r="G111" s="117" t="s">
        <v>78</v>
      </c>
      <c r="H111" s="117"/>
      <c r="I111" s="117"/>
      <c r="J111" s="30" t="s">
        <v>81</v>
      </c>
      <c r="K111" s="10" t="s">
        <v>80</v>
      </c>
      <c r="L111" s="10" t="s">
        <v>82</v>
      </c>
      <c r="M111" s="10" t="s">
        <v>83</v>
      </c>
    </row>
    <row r="112" spans="2:13" ht="33.75" customHeight="1" thickBot="1" x14ac:dyDescent="0.3">
      <c r="B112" s="113" t="s">
        <v>67</v>
      </c>
      <c r="C112" s="114"/>
      <c r="D112" s="114"/>
      <c r="E112" s="114"/>
      <c r="F112" s="114"/>
      <c r="G112" s="114"/>
      <c r="H112" s="114"/>
      <c r="I112" s="114"/>
      <c r="J112" s="13">
        <v>4.29</v>
      </c>
      <c r="K112" s="13">
        <v>4.63</v>
      </c>
      <c r="L112" s="13">
        <v>4.8499999999999996</v>
      </c>
      <c r="M112" s="13">
        <v>4.53</v>
      </c>
    </row>
    <row r="135" spans="2:13" ht="15.75" thickBot="1" x14ac:dyDescent="0.3"/>
    <row r="136" spans="2:13" ht="19.5" thickBot="1" x14ac:dyDescent="0.3">
      <c r="B136" s="36"/>
      <c r="C136" s="37"/>
      <c r="D136" s="37"/>
      <c r="E136" s="37"/>
      <c r="F136" s="37"/>
      <c r="G136" s="117" t="s">
        <v>78</v>
      </c>
      <c r="H136" s="117"/>
      <c r="I136" s="117"/>
      <c r="J136" s="44" t="s">
        <v>81</v>
      </c>
      <c r="K136" s="14" t="s">
        <v>80</v>
      </c>
      <c r="L136" s="14" t="s">
        <v>82</v>
      </c>
      <c r="M136" s="14" t="s">
        <v>83</v>
      </c>
    </row>
    <row r="137" spans="2:13" ht="30" customHeight="1" thickBot="1" x14ac:dyDescent="0.3">
      <c r="B137" s="113" t="s">
        <v>66</v>
      </c>
      <c r="C137" s="114"/>
      <c r="D137" s="114"/>
      <c r="E137" s="114"/>
      <c r="F137" s="114"/>
      <c r="G137" s="114"/>
      <c r="H137" s="114"/>
      <c r="I137" s="114"/>
      <c r="J137" s="13">
        <v>4.24</v>
      </c>
      <c r="K137" s="13">
        <v>4.2699999999999996</v>
      </c>
      <c r="L137" s="13">
        <v>4.62</v>
      </c>
      <c r="M137" s="13">
        <v>4.53</v>
      </c>
    </row>
    <row r="156" spans="2:13" ht="15.75" thickBot="1" x14ac:dyDescent="0.3"/>
    <row r="157" spans="2:13" ht="19.5" thickBot="1" x14ac:dyDescent="0.3">
      <c r="B157" s="36"/>
      <c r="C157" s="37"/>
      <c r="D157" s="37"/>
      <c r="E157" s="37"/>
      <c r="F157" s="37"/>
      <c r="G157" s="117" t="s">
        <v>78</v>
      </c>
      <c r="H157" s="117"/>
      <c r="I157" s="119"/>
      <c r="J157" s="44" t="s">
        <v>81</v>
      </c>
      <c r="K157" s="14" t="s">
        <v>80</v>
      </c>
      <c r="L157" s="14" t="s">
        <v>82</v>
      </c>
      <c r="M157" s="14" t="s">
        <v>83</v>
      </c>
    </row>
    <row r="158" spans="2:13" ht="30" customHeight="1" thickBot="1" x14ac:dyDescent="0.3">
      <c r="B158" s="113" t="s">
        <v>68</v>
      </c>
      <c r="C158" s="114"/>
      <c r="D158" s="114"/>
      <c r="E158" s="114"/>
      <c r="F158" s="114"/>
      <c r="G158" s="114"/>
      <c r="H158" s="114"/>
      <c r="I158" s="114"/>
      <c r="J158" s="13">
        <v>4.05</v>
      </c>
      <c r="K158" s="13">
        <v>4.38</v>
      </c>
      <c r="L158" s="13">
        <v>4.3099999999999996</v>
      </c>
      <c r="M158" s="13">
        <v>4.6500000000000004</v>
      </c>
    </row>
    <row r="180" spans="2:13" ht="15.75" thickBot="1" x14ac:dyDescent="0.3"/>
    <row r="181" spans="2:13" ht="19.5" thickBot="1" x14ac:dyDescent="0.3">
      <c r="B181" s="36"/>
      <c r="C181" s="37"/>
      <c r="D181" s="37"/>
      <c r="E181" s="37"/>
      <c r="F181" s="37"/>
      <c r="G181" s="117" t="s">
        <v>78</v>
      </c>
      <c r="H181" s="117"/>
      <c r="I181" s="119"/>
      <c r="J181" s="44" t="s">
        <v>81</v>
      </c>
      <c r="K181" s="14" t="s">
        <v>80</v>
      </c>
      <c r="L181" s="14" t="s">
        <v>82</v>
      </c>
      <c r="M181" s="14" t="s">
        <v>83</v>
      </c>
    </row>
    <row r="182" spans="2:13" ht="44.45" customHeight="1" thickBot="1" x14ac:dyDescent="0.3">
      <c r="B182" s="128" t="s">
        <v>69</v>
      </c>
      <c r="C182" s="129"/>
      <c r="D182" s="129"/>
      <c r="E182" s="129"/>
      <c r="F182" s="129"/>
      <c r="G182" s="129"/>
      <c r="H182" s="129"/>
      <c r="I182" s="129"/>
      <c r="J182" s="13">
        <v>4.05</v>
      </c>
      <c r="K182" s="13">
        <v>4.33</v>
      </c>
      <c r="L182" s="13">
        <v>4.3099999999999996</v>
      </c>
      <c r="M182" s="13">
        <v>4.41</v>
      </c>
    </row>
  </sheetData>
  <mergeCells count="26">
    <mergeCell ref="B1:J1"/>
    <mergeCell ref="J2:M2"/>
    <mergeCell ref="B8:I8"/>
    <mergeCell ref="B9:I9"/>
    <mergeCell ref="B10:I10"/>
    <mergeCell ref="B7:I7"/>
    <mergeCell ref="B2:I2"/>
    <mergeCell ref="G3:I3"/>
    <mergeCell ref="B4:I4"/>
    <mergeCell ref="B5:I5"/>
    <mergeCell ref="B6:I6"/>
    <mergeCell ref="G11:I11"/>
    <mergeCell ref="G43:I43"/>
    <mergeCell ref="B44:I44"/>
    <mergeCell ref="G67:I67"/>
    <mergeCell ref="B68:I68"/>
    <mergeCell ref="G89:I89"/>
    <mergeCell ref="B90:I90"/>
    <mergeCell ref="G111:I111"/>
    <mergeCell ref="B112:I112"/>
    <mergeCell ref="G136:I136"/>
    <mergeCell ref="B137:I137"/>
    <mergeCell ref="G157:I157"/>
    <mergeCell ref="B158:I158"/>
    <mergeCell ref="G181:I181"/>
    <mergeCell ref="B182:I18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ankietyzacja stud po I sem</vt:lpstr>
      <vt:lpstr>ankietyzacja procesu dydaktyczn</vt:lpstr>
      <vt:lpstr>ankiet absolw program kształcen</vt:lpstr>
      <vt:lpstr>ankiet absolw program kszta (2</vt:lpstr>
      <vt:lpstr>osiągn efekty kształ</vt:lpstr>
      <vt:lpstr>osiągn efekty kształ (2)</vt:lpstr>
      <vt:lpstr> uzyskane komp</vt:lpstr>
      <vt:lpstr> uzyskane komp (2)</vt:lpstr>
      <vt:lpstr>infrastr, sekret</vt:lpstr>
      <vt:lpstr>system zapewn jakości kształ</vt:lpstr>
      <vt:lpstr>Ank. dla studentów I roku</vt:lpstr>
      <vt:lpstr>Ank. dla studentów III roku</vt:lpstr>
      <vt:lpstr>Arkusz1</vt:lpstr>
      <vt:lpstr>Arkusz4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2023-09-26T11:40:23Z</dcterms:modified>
</cp:coreProperties>
</file>